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mo\Google Drive\Articles\Installed Flow\"/>
    </mc:Choice>
  </mc:AlternateContent>
  <xr:revisionPtr revIDLastSave="0" documentId="13_ncr:1_{A33F65CF-9659-452E-942D-08279E24816E}" xr6:coauthVersionLast="45" xr6:coauthVersionMax="45" xr10:uidLastSave="{00000000-0000-0000-0000-000000000000}"/>
  <bookViews>
    <workbookView xWindow="-108" yWindow="-108" windowWidth="23256" windowHeight="12576" activeTab="1" xr2:uid="{1F2B8C92-A3E3-41E9-924B-6C43938E1E58}"/>
  </bookViews>
  <sheets>
    <sheet name="Macro1" sheetId="2" r:id="rId1"/>
    <sheet name="Sheet1" sheetId="1" r:id="rId2"/>
  </sheets>
  <externalReferences>
    <externalReference r:id="rId3"/>
  </externalReferences>
  <definedNames>
    <definedName name="C_h">Sheet1!$L$48</definedName>
    <definedName name="d">'[1]Valve Sizing'!$D$12</definedName>
    <definedName name="DELTA_P">'[1]Valve Sizing'!$D$5</definedName>
    <definedName name="DELTA_P_maxQ">Sheet1!$D$14</definedName>
    <definedName name="DELTA_P_minQ">Sheet1!$D$13</definedName>
    <definedName name="DELTA_P_Qi">Sheet1!$D$28</definedName>
    <definedName name="dp_dn">Sheet1!$D$19</definedName>
    <definedName name="dp_up">Sheet1!$D$17</definedName>
    <definedName name="dpdn_minQ">Sheet1!$D$22</definedName>
    <definedName name="dpup_minQ">Sheet1!$D$21</definedName>
    <definedName name="N_2">'[1]Valve Sizing'!$B$54</definedName>
    <definedName name="P_1">'[1]Valve Sizing'!$D$4</definedName>
    <definedName name="P_1_maxQ">Sheet1!$D$12</definedName>
    <definedName name="P_1_minQ">Sheet1!$D$11</definedName>
    <definedName name="P_2_maxQ">Sheet1!$D$16</definedName>
    <definedName name="P_2_minQ">Sheet1!$D$15</definedName>
    <definedName name="P1_Qi">Sheet1!$D$27</definedName>
    <definedName name="P2_Qi">Sheet1!$D$29</definedName>
    <definedName name="_xlnm.Print_Area" localSheetId="1">Sheet1!$A$31:$L$64</definedName>
    <definedName name="Q">'[1]Valve Sizing'!$D$3</definedName>
    <definedName name="Q_i">Sheet1!$D$25</definedName>
    <definedName name="Qmax">Sheet1!$D$10</definedName>
    <definedName name="Qmin">Sheet1!$D$9</definedName>
    <definedName name="R_dn">Sheet1!$D$20</definedName>
    <definedName name="R_up">Sheet1!$D$18</definedName>
    <definedName name="SIGMA_ZETA">'[1]Valve Sizing'!$S$18</definedName>
    <definedName name="SIGMA_ZETA_1">'[1]Valve Sizing'!$S$19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3" i="1" l="1"/>
  <c r="K73" i="1"/>
  <c r="J73" i="1"/>
  <c r="I73" i="1"/>
  <c r="H73" i="1"/>
  <c r="G73" i="1"/>
  <c r="F73" i="1"/>
  <c r="E73" i="1"/>
  <c r="D73" i="1"/>
  <c r="C73" i="1"/>
  <c r="B73" i="1"/>
  <c r="D22" i="1"/>
  <c r="D21" i="1"/>
  <c r="D20" i="1"/>
  <c r="D18" i="1"/>
  <c r="C75" i="1" l="1"/>
  <c r="C35" i="1"/>
  <c r="K75" i="1"/>
  <c r="J75" i="1"/>
  <c r="I75" i="1"/>
  <c r="H75" i="1"/>
  <c r="G75" i="1"/>
  <c r="F75" i="1"/>
  <c r="E75" i="1"/>
  <c r="D75" i="1"/>
  <c r="H35" i="1"/>
  <c r="J35" i="1"/>
  <c r="K74" i="1" s="1"/>
  <c r="K76" i="1" s="1"/>
  <c r="I35" i="1"/>
  <c r="G35" i="1"/>
  <c r="F35" i="1"/>
  <c r="E35" i="1"/>
  <c r="D35" i="1"/>
  <c r="B35" i="1"/>
  <c r="K35" i="1"/>
  <c r="D16" i="1"/>
  <c r="D15" i="1"/>
  <c r="D17" i="1"/>
  <c r="E74" i="1" l="1"/>
  <c r="E76" i="1" s="1"/>
  <c r="D19" i="1"/>
  <c r="I74" i="1"/>
  <c r="I76" i="1" s="1"/>
  <c r="C74" i="1"/>
  <c r="C76" i="1" s="1"/>
  <c r="F74" i="1"/>
  <c r="F76" i="1" s="1"/>
  <c r="H74" i="1"/>
  <c r="H76" i="1" s="1"/>
  <c r="D74" i="1"/>
  <c r="D76" i="1" s="1"/>
  <c r="J74" i="1"/>
  <c r="J76" i="1" s="1"/>
  <c r="G74" i="1"/>
  <c r="G76" i="1" s="1"/>
  <c r="D27" i="1"/>
  <c r="D29" i="1" l="1"/>
  <c r="D28" i="1" s="1"/>
</calcChain>
</file>

<file path=xl/sharedStrings.xml><?xml version="1.0" encoding="utf-8"?>
<sst xmlns="http://schemas.openxmlformats.org/spreadsheetml/2006/main" count="127" uniqueCount="105">
  <si>
    <t>P_1_minQ</t>
  </si>
  <si>
    <t>P_1_maxQ</t>
  </si>
  <si>
    <t>DELTA_P_minQ</t>
  </si>
  <si>
    <t>DELTA_P_maxQ</t>
  </si>
  <si>
    <t>P_2_minQ</t>
  </si>
  <si>
    <t>P_2_maxQ</t>
  </si>
  <si>
    <t>dp_up</t>
  </si>
  <si>
    <t>Upstream system resistance factor</t>
  </si>
  <si>
    <t>R_up</t>
  </si>
  <si>
    <t>dp_dn</t>
  </si>
  <si>
    <t>Downstream system resistance factor</t>
  </si>
  <si>
    <t>R_dn</t>
  </si>
  <si>
    <t>dpup_minQ</t>
  </si>
  <si>
    <t>dpdn_minQ</t>
  </si>
  <si>
    <t>Q_i</t>
  </si>
  <si>
    <t>P1 at this iteration flow rate</t>
  </si>
  <si>
    <t>P1_Qi</t>
  </si>
  <si>
    <t>P2 at this iteration flow rate</t>
  </si>
  <si>
    <t>P2_Qi</t>
  </si>
  <si>
    <t>Delta P at this iteration flow rate</t>
  </si>
  <si>
    <t>DELTA_P_Qi</t>
  </si>
  <si>
    <t>USER INPUT</t>
  </si>
  <si>
    <t>Make a graph of Relative Flow vs Relative Valve Travel</t>
  </si>
  <si>
    <t>Menu   Insert   Chart   Scatter</t>
  </si>
  <si>
    <t>In the “Select Data Source” dialog, under “Legend Entries” Click on “Add.”</t>
  </si>
  <si>
    <t>Under “Series values:”</t>
  </si>
  <si>
    <t>Click “OK” twice</t>
  </si>
  <si>
    <t xml:space="preserve">Right click inside the empty chart. Click "Select Data"  </t>
  </si>
  <si>
    <r>
      <t xml:space="preserve">1. Place the insertion point in the field “Series </t>
    </r>
    <r>
      <rPr>
        <u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values:” and select all</t>
    </r>
  </si>
  <si>
    <r>
      <t xml:space="preserve">2. Place the insertion point in the field “Series </t>
    </r>
    <r>
      <rPr>
        <u/>
        <sz val="11"/>
        <color theme="1"/>
        <rFont val="Calibri"/>
        <family val="2"/>
      </rPr>
      <t>Y</t>
    </r>
    <r>
      <rPr>
        <sz val="11"/>
        <color theme="1"/>
        <rFont val="Calibri"/>
        <family val="2"/>
      </rPr>
      <t xml:space="preserve"> values:” Delete the entry </t>
    </r>
  </si>
  <si>
    <t>For “Series name:” type “Installed Relative Flow vs. Relative Travel.”</t>
  </si>
  <si>
    <t xml:space="preserve">Name of cell </t>
  </si>
  <si>
    <t>to the right</t>
  </si>
  <si>
    <t xml:space="preserve">User inputs and </t>
  </si>
  <si>
    <t>Calculated formulas</t>
  </si>
  <si>
    <t>(Relative travel is valve % travel / 100)</t>
  </si>
  <si>
    <t>Given flow</t>
  </si>
  <si>
    <t>Minimum design flow</t>
  </si>
  <si>
    <t>Maximum design flow</t>
  </si>
  <si>
    <r>
      <t>Make a graph of Installed Gain vs Q/Qmax (</t>
    </r>
    <r>
      <rPr>
        <sz val="11"/>
        <color theme="1"/>
        <rFont val="Arial"/>
        <family val="2"/>
      </rPr>
      <t>Note that Qmax is the maximum user specified required flow rate)</t>
    </r>
  </si>
  <si>
    <t>For “Series name:” type “Installed Gain”</t>
  </si>
  <si>
    <t>of the row of values for “Relative flow, Q/Qmax”:.</t>
  </si>
  <si>
    <r>
      <t xml:space="preserve">“+(1).” Then select all of the row of value for  “Gain,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(Q/Qmax)/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h"</t>
    </r>
  </si>
  <si>
    <t>Tabulated Data for Installed Flow graph</t>
  </si>
  <si>
    <t>Tabulated Data for Installed Gain graph</t>
  </si>
  <si>
    <t>required flow, Qmax.</t>
  </si>
  <si>
    <t>(1) Relatve flow is always 0.0 to 1.</t>
  </si>
  <si>
    <t>(3) Calculated by process model</t>
  </si>
  <si>
    <t>(4) Calculated by process model</t>
  </si>
  <si>
    <t>Fully</t>
  </si>
  <si>
    <t>(6)   Relative travel, h</t>
  </si>
  <si>
    <t>(1)  Relative flow, Q</t>
  </si>
  <si>
    <t>(3)  P1</t>
  </si>
  <si>
    <t>(4)  Delta P</t>
  </si>
  <si>
    <t>(5)  Cv</t>
  </si>
  <si>
    <t>=P_1_minQ-DELTA_P_minQ</t>
  </si>
  <si>
    <t>=P_1_maxQ-DELTA_P_maxQ</t>
  </si>
  <si>
    <t>=P_1_minQ-P_1_maxQ</t>
  </si>
  <si>
    <t>=P_2_maxQ-P_2_minQ</t>
  </si>
  <si>
    <t>FORMULAS</t>
  </si>
  <si>
    <t>=P1_Qi-P2_Qi</t>
  </si>
  <si>
    <r>
      <t xml:space="preserve">CALCULATE P1, P2 AND </t>
    </r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P AT A GIVEN FLOW USING PROCESS MODEL</t>
    </r>
  </si>
  <si>
    <t>CALCULATED RESULT</t>
  </si>
  <si>
    <t>INTREMEDIATE CALC</t>
  </si>
  <si>
    <t>Flow</t>
  </si>
  <si>
    <t>Open</t>
  </si>
  <si>
    <r>
      <t>=P_1_minQ-(Q_i^2</t>
    </r>
    <r>
      <rPr>
        <b/>
        <sz val="13"/>
        <rFont val="Arial"/>
        <family val="2"/>
      </rPr>
      <t>*</t>
    </r>
    <r>
      <rPr>
        <b/>
        <sz val="10"/>
        <rFont val="Arial"/>
        <family val="2"/>
      </rPr>
      <t>R_up)+dpup_minQ</t>
    </r>
  </si>
  <si>
    <r>
      <t>=P_2_minQ+(Q_i^2</t>
    </r>
    <r>
      <rPr>
        <b/>
        <sz val="13"/>
        <rFont val="Arial"/>
        <family val="2"/>
      </rPr>
      <t>*</t>
    </r>
    <r>
      <rPr>
        <b/>
        <sz val="10"/>
        <rFont val="Arial"/>
        <family val="2"/>
      </rPr>
      <t>R_dn)-dpdn_minQ</t>
    </r>
  </si>
  <si>
    <t>(5) Calculated with user's preferred valve sizing software</t>
  </si>
  <si>
    <t>(6) Calculated with user's preferred valve sizing software</t>
  </si>
  <si>
    <t>Valve inlet pressure at maximum design flow</t>
  </si>
  <si>
    <t>Valve inlet pressure at minimum design flow</t>
  </si>
  <si>
    <t>Valve outlet pressure at minimum design flow</t>
  </si>
  <si>
    <t>Valve outlet pressure at maximum design flow</t>
  </si>
  <si>
    <t>(1)  Valve relative travel, h</t>
  </si>
  <si>
    <t>(2)  Relative flow, Q/Qmax</t>
  </si>
  <si>
    <t>(3)  Delta (Q/Qmax)</t>
  </si>
  <si>
    <t>(4)  Delta h</t>
  </si>
  <si>
    <r>
      <t xml:space="preserve">(5)  Gain,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(Q/Qmax)/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"/>
        <family val="2"/>
      </rPr>
      <t>h</t>
    </r>
  </si>
  <si>
    <t>(1) Copied from relative travel in installed characteristic calculation</t>
  </si>
  <si>
    <t xml:space="preserve">Valve pressure drop at minimum des. flow </t>
  </si>
  <si>
    <t xml:space="preserve">Valve pressure drop at maximum des. flow </t>
  </si>
  <si>
    <t>Upstream system press drop at min flow</t>
  </si>
  <si>
    <t>Downstream system press drop at min flow</t>
  </si>
  <si>
    <t>(2)  Flow =  Relative flow X Flow @ h=1.0</t>
  </si>
  <si>
    <t>(2) Calculated from fully open flow and relative flow. E.g. C35 = C34 * $L35</t>
  </si>
  <si>
    <t>of the row of values you have entered for “Relative Travel” (B39 thru L39).</t>
  </si>
  <si>
    <t>“+(1).” Then select all of the row of values you have entered for  “Relative Flow"</t>
  </si>
  <si>
    <t xml:space="preserve"> (B34 thru L34)</t>
  </si>
  <si>
    <t>(3) Relative flow from next column - relative flow from previous column. E.g. C74 = D73-B73</t>
  </si>
  <si>
    <t>(4) Relative travel from next column - relative travel from previous column. E.g. C75 = D72-B72</t>
  </si>
  <si>
    <t>(5) Delta (Q/Qmax) / Delta h  E.g,  C76 = C74/C75</t>
  </si>
  <si>
    <t>P1 change between P_1_minQ and P_1_maxQ</t>
  </si>
  <si>
    <t>P2 change between P_2_maxQ and P_2_minQ</t>
  </si>
  <si>
    <t>Qmin</t>
  </si>
  <si>
    <t>Qmax</t>
  </si>
  <si>
    <t>=dp_up/(Qmax^2-Qmin^(2))</t>
  </si>
  <si>
    <t>=dp_dn/(Qmax^2-Qmin^2)</t>
  </si>
  <si>
    <t>=R_up*Qmin^2</t>
  </si>
  <si>
    <t>=R_dn*Qmin^2</t>
  </si>
  <si>
    <t>The minimum design flow on the Q/Qmax scale is at Qmin/Qmax</t>
  </si>
  <si>
    <t>Locate where the minimum and maximum specified flows intersect the installed flow graph from your valve sizing</t>
  </si>
  <si>
    <t>calculations at the specified minimum and maximum flow rates. (Percent open divided by 100)</t>
  </si>
  <si>
    <t>(2)Flow from installed characteristic calculation divided by Qmax (Qmax is the maximum design flow). E.g. C73 = C35/Qmax</t>
  </si>
  <si>
    <t>Note that 1.0 on the Q/Qmax scale represens the users specified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</si>
</sst>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Symbol"/>
      <family val="1"/>
      <charset val="2"/>
    </font>
    <font>
      <b/>
      <sz val="14"/>
      <color rgb="FF000000"/>
      <name val="Arial"/>
      <family val="2"/>
    </font>
    <font>
      <b/>
      <u/>
      <sz val="14"/>
      <color theme="1"/>
      <name val="Arial"/>
      <family val="2"/>
    </font>
    <font>
      <b/>
      <sz val="12"/>
      <name val="Arial"/>
      <family val="2"/>
    </font>
    <font>
      <b/>
      <sz val="12"/>
      <name val="Symbol"/>
      <family val="1"/>
      <charset val="2"/>
    </font>
    <font>
      <b/>
      <sz val="13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1" applyFont="1"/>
    <xf numFmtId="0" fontId="2" fillId="0" borderId="0" xfId="1" applyFont="1" applyAlignment="1">
      <alignment horizontal="left" vertical="center"/>
    </xf>
    <xf numFmtId="164" fontId="2" fillId="0" borderId="0" xfId="0" applyNumberFormat="1" applyFont="1"/>
    <xf numFmtId="0" fontId="5" fillId="0" borderId="0" xfId="0" applyFont="1"/>
    <xf numFmtId="0" fontId="1" fillId="0" borderId="0" xfId="0" applyFont="1"/>
    <xf numFmtId="0" fontId="0" fillId="0" borderId="0" xfId="0" applyFill="1"/>
    <xf numFmtId="0" fontId="7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0" fontId="2" fillId="0" borderId="0" xfId="0" applyFont="1" applyBorder="1"/>
    <xf numFmtId="0" fontId="2" fillId="0" borderId="0" xfId="0" applyNumberFormat="1" applyFont="1" applyBorder="1"/>
    <xf numFmtId="0" fontId="11" fillId="0" borderId="0" xfId="0" applyFont="1" applyAlignment="1">
      <alignment horizontal="center" vertical="center" readingOrder="1"/>
    </xf>
    <xf numFmtId="0" fontId="7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65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2" fontId="0" fillId="0" borderId="1" xfId="0" applyNumberFormat="1" applyFill="1" applyBorder="1"/>
    <xf numFmtId="2" fontId="2" fillId="0" borderId="1" xfId="0" applyNumberFormat="1" applyFont="1" applyFill="1" applyBorder="1"/>
    <xf numFmtId="0" fontId="12" fillId="0" borderId="0" xfId="0" applyFont="1"/>
    <xf numFmtId="2" fontId="3" fillId="0" borderId="0" xfId="0" quotePrefix="1" applyNumberFormat="1" applyFont="1"/>
    <xf numFmtId="2" fontId="1" fillId="0" borderId="0" xfId="0" quotePrefix="1" applyNumberFormat="1" applyFont="1"/>
    <xf numFmtId="0" fontId="13" fillId="0" borderId="0" xfId="0" applyFont="1"/>
    <xf numFmtId="0" fontId="17" fillId="0" borderId="0" xfId="0" applyFont="1"/>
    <xf numFmtId="166" fontId="0" fillId="0" borderId="1" xfId="0" applyNumberFormat="1" applyBorder="1"/>
    <xf numFmtId="166" fontId="16" fillId="0" borderId="1" xfId="0" applyNumberFormat="1" applyFont="1" applyBorder="1"/>
    <xf numFmtId="0" fontId="18" fillId="0" borderId="1" xfId="0" applyFont="1" applyBorder="1"/>
    <xf numFmtId="11" fontId="2" fillId="0" borderId="0" xfId="0" applyNumberFormat="1" applyFont="1"/>
    <xf numFmtId="0" fontId="0" fillId="0" borderId="0" xfId="0" applyFont="1"/>
    <xf numFmtId="0" fontId="19" fillId="0" borderId="0" xfId="0" quotePrefix="1" applyFont="1" applyAlignment="1">
      <alignment vertical="center"/>
    </xf>
    <xf numFmtId="0" fontId="20" fillId="0" borderId="0" xfId="0" quotePrefix="1" applyFont="1" applyAlignment="1">
      <alignment vertical="center"/>
    </xf>
    <xf numFmtId="0" fontId="21" fillId="0" borderId="0" xfId="0" applyFont="1"/>
  </cellXfs>
  <cellStyles count="2">
    <cellStyle name="Normal" xfId="0" builtinId="0"/>
    <cellStyle name="Normal_Valve P1 and P2 vs Q Rev 3" xfId="1" xr:uid="{41B01FD1-ED54-4E55-BC7C-9186F5DA54F6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Installed Relative Flow vs. Relative Travel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476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Sheet1!$B$39:$L$39</c:f>
              <c:numCache>
                <c:formatCode>General</c:formatCode>
                <c:ptCount val="11"/>
                <c:pt idx="0" formatCode="0.0">
                  <c:v>0</c:v>
                </c:pt>
                <c:pt idx="1">
                  <c:v>0.217</c:v>
                </c:pt>
                <c:pt idx="2">
                  <c:v>0.32700000000000001</c:v>
                </c:pt>
                <c:pt idx="3">
                  <c:v>0.41299999999999998</c:v>
                </c:pt>
                <c:pt idx="4">
                  <c:v>0.48699999999999999</c:v>
                </c:pt>
                <c:pt idx="5">
                  <c:v>0.55800000000000005</c:v>
                </c:pt>
                <c:pt idx="6">
                  <c:v>0.63100000000000001</c:v>
                </c:pt>
                <c:pt idx="7">
                  <c:v>0.71199999999999997</c:v>
                </c:pt>
                <c:pt idx="8">
                  <c:v>0.8</c:v>
                </c:pt>
                <c:pt idx="9">
                  <c:v>0.88400000000000001</c:v>
                </c:pt>
                <c:pt idx="10">
                  <c:v>0.999</c:v>
                </c:pt>
              </c:numCache>
            </c:numRef>
          </c:xVal>
          <c:yVal>
            <c:numRef>
              <c:f>Sheet1!$B$34:$L$34</c:f>
              <c:numCache>
                <c:formatCode>General</c:formatCode>
                <c:ptCount val="11"/>
                <c:pt idx="0" formatCode="0.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C3B-4F95-A95C-E78D61D34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351615"/>
        <c:axId val="1927337839"/>
      </c:scatterChart>
      <c:valAx>
        <c:axId val="1803351615"/>
        <c:scaling>
          <c:orientation val="minMax"/>
          <c:max val="1"/>
        </c:scaling>
        <c:delete val="0"/>
        <c:axPos val="b"/>
        <c:majorGridlines>
          <c:spPr>
            <a:ln w="254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Relative</a:t>
                </a:r>
                <a:r>
                  <a:rPr lang="en-US" sz="1200" b="1" baseline="0"/>
                  <a:t> Travel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337839"/>
        <c:crosses val="autoZero"/>
        <c:crossBetween val="midCat"/>
      </c:valAx>
      <c:valAx>
        <c:axId val="1927337839"/>
        <c:scaling>
          <c:orientation val="minMax"/>
          <c:max val="1"/>
        </c:scaling>
        <c:delete val="0"/>
        <c:axPos val="l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Relative</a:t>
                </a:r>
                <a:r>
                  <a:rPr lang="en-US" sz="1200" b="1" baseline="0"/>
                  <a:t> Flow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351615"/>
        <c:crosses val="autoZero"/>
        <c:crossBetween val="midCat"/>
        <c:majorUnit val="0.2"/>
      </c:valAx>
      <c:spPr>
        <a:noFill/>
        <a:ln w="38100" cmpd="sng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Installed Gain</c:v>
          </c:tx>
          <c:spPr>
            <a:ln w="349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Sheet1!$B$73:$L$73</c:f>
              <c:numCache>
                <c:formatCode>0.000</c:formatCode>
                <c:ptCount val="11"/>
                <c:pt idx="0" formatCode="General">
                  <c:v>0</c:v>
                </c:pt>
                <c:pt idx="1">
                  <c:v>0.1392727272727273</c:v>
                </c:pt>
                <c:pt idx="2">
                  <c:v>0.2785454545454546</c:v>
                </c:pt>
                <c:pt idx="3">
                  <c:v>0.41781818181818181</c:v>
                </c:pt>
                <c:pt idx="4">
                  <c:v>0.55709090909090919</c:v>
                </c:pt>
                <c:pt idx="5">
                  <c:v>0.69636363636363641</c:v>
                </c:pt>
                <c:pt idx="6">
                  <c:v>0.83563636363636362</c:v>
                </c:pt>
                <c:pt idx="7">
                  <c:v>0.97490909090909084</c:v>
                </c:pt>
                <c:pt idx="8">
                  <c:v>1.1141818181818184</c:v>
                </c:pt>
                <c:pt idx="9">
                  <c:v>1.2534545454545454</c:v>
                </c:pt>
                <c:pt idx="10">
                  <c:v>1.3927272727272728</c:v>
                </c:pt>
              </c:numCache>
            </c:numRef>
          </c:xVal>
          <c:yVal>
            <c:numRef>
              <c:f>Sheet1!$B$76:$L$76</c:f>
              <c:numCache>
                <c:formatCode>0.000</c:formatCode>
                <c:ptCount val="11"/>
                <c:pt idx="1">
                  <c:v>0.85182096191270518</c:v>
                </c:pt>
                <c:pt idx="2">
                  <c:v>1.4211502782931356</c:v>
                </c:pt>
                <c:pt idx="3">
                  <c:v>1.7409090909090914</c:v>
                </c:pt>
                <c:pt idx="4">
                  <c:v>1.9210031347962375</c:v>
                </c:pt>
                <c:pt idx="5">
                  <c:v>1.9343434343434334</c:v>
                </c:pt>
                <c:pt idx="6">
                  <c:v>1.8087367178276272</c:v>
                </c:pt>
                <c:pt idx="7">
                  <c:v>1.6481979558902644</c:v>
                </c:pt>
                <c:pt idx="8">
                  <c:v>1.6194503171247354</c:v>
                </c:pt>
                <c:pt idx="9">
                  <c:v>1.3997259022384647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03-4803-BD08-4A799DB09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3599"/>
        <c:axId val="2038885263"/>
      </c:scatterChart>
      <c:valAx>
        <c:axId val="11083599"/>
        <c:scaling>
          <c:orientation val="minMax"/>
          <c:max val="1.2"/>
        </c:scaling>
        <c:delete val="0"/>
        <c:axPos val="b"/>
        <c:majorGridlines>
          <c:spPr>
            <a:ln w="254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Q/Qmax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885263"/>
        <c:crosses val="autoZero"/>
        <c:crossBetween val="midCat"/>
        <c:majorUnit val="0.1"/>
      </c:valAx>
      <c:valAx>
        <c:axId val="2038885263"/>
        <c:scaling>
          <c:orientation val="minMax"/>
          <c:max val="4"/>
        </c:scaling>
        <c:delete val="0"/>
        <c:axPos val="l"/>
        <c:majorGridlines>
          <c:spPr>
            <a:ln w="254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Gain,   d(Q/Q</a:t>
                </a:r>
                <a:r>
                  <a:rPr lang="en-US" sz="1200" b="1" i="0" baseline="-25000">
                    <a:effectLst/>
                  </a:rPr>
                  <a:t>max</a:t>
                </a:r>
                <a:r>
                  <a:rPr lang="en-US" sz="1200" b="1" i="0" baseline="0">
                    <a:effectLst/>
                  </a:rPr>
                  <a:t>)/dh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3599"/>
        <c:crosses val="autoZero"/>
        <c:crossBetween val="midCat"/>
      </c:valAx>
      <c:spPr>
        <a:noFill/>
        <a:ln w="34925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133472</xdr:colOff>
      <xdr:row>43</xdr:row>
      <xdr:rowOff>76688</xdr:rowOff>
    </xdr:from>
    <xdr:to>
      <xdr:col>11</xdr:col>
      <xdr:colOff>460814</xdr:colOff>
      <xdr:row>62</xdr:row>
      <xdr:rowOff>114788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38E8D5-0E91-4B96-813B-A39F93631F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528202</xdr:colOff>
      <xdr:row>86</xdr:row>
      <xdr:rowOff>89861</xdr:rowOff>
    </xdr:from>
    <xdr:to>
      <xdr:col>11</xdr:col>
      <xdr:colOff>315686</xdr:colOff>
      <xdr:row>104</xdr:row>
      <xdr:rowOff>166701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4A3F61-DCE4-4649-8B5F-F92674608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0.81925</cdr:x>
      <cdr:y>0.13716</cdr:y>
    </cdr:from>
    <cdr:to>
      <cdr:x>0.81925</cdr:x>
      <cdr:y>0.83541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B8EC97A-7649-4B0B-A7B7-3DF402D0AF9E}"/>
            </a:ext>
          </a:extLst>
        </cdr:cNvPr>
        <cdr:cNvCxnSpPr/>
      </cdr:nvCxnSpPr>
      <cdr:spPr>
        <a:xfrm xmlns:a="http://schemas.openxmlformats.org/drawingml/2006/main" flipV="1">
          <a:off x="4662488" y="523876"/>
          <a:ext cx="0" cy="2667000"/>
        </a:xfrm>
        <a:prstGeom xmlns:a="http://schemas.openxmlformats.org/drawingml/2006/main" prst="line">
          <a:avLst/>
        </a:prstGeom>
        <a:ln xmlns:a="http://schemas.openxmlformats.org/drawingml/2006/main" w="50800" cap="rnd">
          <a:solidFill>
            <a:srgbClr val="0070C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jonmo\Google%2520Drive\Articles\Valin%2520Eq%2520Pct%2520to%2520Linear\Example%2520inst%2520flow%2520Control%2520Valve%2520Sizing%2520variable%2520DP%2520flow%2520graph%2520gpm%2520-%2520Liquid%2520Rev%25203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ve Sizing"/>
      <sheetName val="Installed Flow"/>
      <sheetName val="Installed Gain"/>
      <sheetName val="Typical FL"/>
      <sheetName val="Mass to Volumetric Flow"/>
      <sheetName val="Sheet1"/>
      <sheetName val="Sheet2"/>
    </sheetNames>
    <sheetDataSet>
      <sheetData sheetId="0">
        <row r="3">
          <cell r="D3">
            <v>80</v>
          </cell>
        </row>
        <row r="4">
          <cell r="D4">
            <v>56.7</v>
          </cell>
        </row>
        <row r="5">
          <cell r="D5">
            <v>32</v>
          </cell>
        </row>
        <row r="12">
          <cell r="D12">
            <v>3</v>
          </cell>
        </row>
        <row r="18">
          <cell r="S18">
            <v>0.84375</v>
          </cell>
        </row>
        <row r="19">
          <cell r="S19">
            <v>1.21875</v>
          </cell>
        </row>
        <row r="54">
          <cell r="B54">
            <v>890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8A05A-C5A6-40E2-BF41-A9335A89F096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FEE8-5B17-4C4A-BDDE-41F360FBDC5D}">
  <sheetPr>
    <pageSetUpPr fitToPage="1"/>
  </sheetPr>
  <dimension ref="A3:Y104"/>
  <sheetViews>
    <sheetView tabSelected="1" topLeftCell="A52" zoomScale="90" zoomScaleNormal="90" workbookViewId="0">
      <selection activeCell="A66" sqref="A66:XFD66"/>
    </sheetView>
  </sheetViews>
  <sheetFormatPr defaultRowHeight="13.8" x14ac:dyDescent="0.25"/>
  <cols>
    <col min="1" max="1" width="31.09765625" customWidth="1"/>
    <col min="2" max="2" width="8.69921875" customWidth="1"/>
    <col min="3" max="3" width="13.796875" customWidth="1"/>
    <col min="4" max="4" width="12.59765625" customWidth="1"/>
    <col min="5" max="13" width="7.19921875" customWidth="1"/>
    <col min="18" max="18" width="9.796875" customWidth="1"/>
  </cols>
  <sheetData>
    <row r="3" spans="1:8" ht="22.8" x14ac:dyDescent="0.4">
      <c r="C3" s="29"/>
    </row>
    <row r="5" spans="1:8" x14ac:dyDescent="0.25">
      <c r="A5" s="6"/>
    </row>
    <row r="6" spans="1:8" x14ac:dyDescent="0.25">
      <c r="D6" s="7"/>
    </row>
    <row r="7" spans="1:8" x14ac:dyDescent="0.25">
      <c r="C7" s="7" t="s">
        <v>31</v>
      </c>
      <c r="D7" s="7" t="s">
        <v>33</v>
      </c>
    </row>
    <row r="8" spans="1:8" x14ac:dyDescent="0.25">
      <c r="C8" s="7" t="s">
        <v>32</v>
      </c>
      <c r="D8" s="7" t="s">
        <v>34</v>
      </c>
    </row>
    <row r="9" spans="1:8" x14ac:dyDescent="0.25">
      <c r="A9" s="1" t="s">
        <v>37</v>
      </c>
      <c r="B9" s="1"/>
      <c r="C9" s="1" t="s">
        <v>94</v>
      </c>
      <c r="D9" s="1">
        <v>80</v>
      </c>
      <c r="E9" t="s">
        <v>21</v>
      </c>
    </row>
    <row r="10" spans="1:8" x14ac:dyDescent="0.25">
      <c r="A10" s="1" t="s">
        <v>38</v>
      </c>
      <c r="B10" s="1"/>
      <c r="C10" s="1" t="s">
        <v>95</v>
      </c>
      <c r="D10" s="1">
        <v>550</v>
      </c>
      <c r="E10" t="s">
        <v>21</v>
      </c>
    </row>
    <row r="11" spans="1:8" x14ac:dyDescent="0.25">
      <c r="A11" s="1" t="s">
        <v>71</v>
      </c>
      <c r="B11" s="1"/>
      <c r="C11" s="1" t="s">
        <v>0</v>
      </c>
      <c r="D11" s="1">
        <v>56.7</v>
      </c>
      <c r="E11" t="s">
        <v>21</v>
      </c>
    </row>
    <row r="12" spans="1:8" x14ac:dyDescent="0.25">
      <c r="A12" s="1" t="s">
        <v>70</v>
      </c>
      <c r="B12" s="1"/>
      <c r="C12" s="1" t="s">
        <v>1</v>
      </c>
      <c r="D12" s="1">
        <v>46.7</v>
      </c>
      <c r="E12" t="s">
        <v>21</v>
      </c>
    </row>
    <row r="13" spans="1:8" x14ac:dyDescent="0.25">
      <c r="A13" s="1" t="s">
        <v>80</v>
      </c>
      <c r="B13" s="1"/>
      <c r="C13" s="1" t="s">
        <v>2</v>
      </c>
      <c r="D13" s="1">
        <v>32</v>
      </c>
      <c r="E13" t="s">
        <v>21</v>
      </c>
    </row>
    <row r="14" spans="1:8" ht="17.399999999999999" x14ac:dyDescent="0.3">
      <c r="A14" s="1" t="s">
        <v>81</v>
      </c>
      <c r="B14" s="1"/>
      <c r="C14" s="1" t="s">
        <v>3</v>
      </c>
      <c r="D14" s="1">
        <v>20</v>
      </c>
      <c r="E14" t="s">
        <v>21</v>
      </c>
      <c r="H14" s="25" t="s">
        <v>59</v>
      </c>
    </row>
    <row r="15" spans="1:8" x14ac:dyDescent="0.25">
      <c r="A15" s="1" t="s">
        <v>72</v>
      </c>
      <c r="B15" s="1"/>
      <c r="C15" s="1" t="s">
        <v>4</v>
      </c>
      <c r="D15">
        <f>P_1_minQ-DELTA_P_minQ</f>
        <v>24.700000000000003</v>
      </c>
      <c r="E15" t="s">
        <v>63</v>
      </c>
      <c r="H15" s="35" t="s">
        <v>55</v>
      </c>
    </row>
    <row r="16" spans="1:8" x14ac:dyDescent="0.25">
      <c r="A16" s="1" t="s">
        <v>73</v>
      </c>
      <c r="B16" s="1"/>
      <c r="C16" s="1" t="s">
        <v>5</v>
      </c>
      <c r="D16" s="1">
        <f>P_1_maxQ-DELTA_P_maxQ</f>
        <v>26.700000000000003</v>
      </c>
      <c r="E16" t="s">
        <v>63</v>
      </c>
      <c r="H16" s="36" t="s">
        <v>56</v>
      </c>
    </row>
    <row r="17" spans="1:12" x14ac:dyDescent="0.25">
      <c r="A17" s="1" t="s">
        <v>92</v>
      </c>
      <c r="B17" s="1"/>
      <c r="C17" s="1" t="s">
        <v>6</v>
      </c>
      <c r="D17" s="1">
        <f>P_1_minQ-P_1_maxQ</f>
        <v>10</v>
      </c>
      <c r="E17" t="s">
        <v>63</v>
      </c>
      <c r="H17" s="36" t="s">
        <v>57</v>
      </c>
    </row>
    <row r="18" spans="1:12" x14ac:dyDescent="0.25">
      <c r="A18" s="1" t="s">
        <v>7</v>
      </c>
      <c r="B18" s="1"/>
      <c r="C18" s="1" t="s">
        <v>8</v>
      </c>
      <c r="D18" s="33">
        <f>dp_up/(Qmax^2-Qmin^(2))</f>
        <v>3.3772374197906115E-5</v>
      </c>
      <c r="E18" t="s">
        <v>63</v>
      </c>
      <c r="H18" s="36" t="s">
        <v>96</v>
      </c>
    </row>
    <row r="19" spans="1:12" x14ac:dyDescent="0.25">
      <c r="A19" s="1" t="s">
        <v>93</v>
      </c>
      <c r="B19" s="1"/>
      <c r="C19" s="1" t="s">
        <v>9</v>
      </c>
      <c r="D19" s="1">
        <f>P_2_maxQ-P_2_minQ</f>
        <v>2</v>
      </c>
      <c r="E19" t="s">
        <v>63</v>
      </c>
      <c r="H19" s="36" t="s">
        <v>58</v>
      </c>
    </row>
    <row r="20" spans="1:12" x14ac:dyDescent="0.25">
      <c r="A20" s="1" t="s">
        <v>10</v>
      </c>
      <c r="B20" s="1"/>
      <c r="C20" s="1" t="s">
        <v>11</v>
      </c>
      <c r="D20" s="33">
        <f>dp_dn/(Qmax^2-Qmin^2)</f>
        <v>6.7544748395812223E-6</v>
      </c>
      <c r="E20" t="s">
        <v>63</v>
      </c>
      <c r="H20" s="36" t="s">
        <v>97</v>
      </c>
    </row>
    <row r="21" spans="1:12" ht="13.95" customHeight="1" x14ac:dyDescent="0.25">
      <c r="A21" s="3" t="s">
        <v>82</v>
      </c>
      <c r="B21" s="1"/>
      <c r="C21" s="4" t="s">
        <v>12</v>
      </c>
      <c r="D21" s="5">
        <f>R_up*Qmin^2</f>
        <v>0.21614319486659914</v>
      </c>
      <c r="E21" t="s">
        <v>63</v>
      </c>
      <c r="H21" s="36" t="s">
        <v>98</v>
      </c>
    </row>
    <row r="22" spans="1:12" ht="13.95" customHeight="1" x14ac:dyDescent="0.25">
      <c r="A22" s="3" t="s">
        <v>83</v>
      </c>
      <c r="B22" s="1"/>
      <c r="C22" s="4" t="s">
        <v>13</v>
      </c>
      <c r="D22" s="5">
        <f>R_dn*Qmin^2</f>
        <v>4.322863897331982E-2</v>
      </c>
      <c r="E22" t="s">
        <v>63</v>
      </c>
      <c r="H22" s="36" t="s">
        <v>99</v>
      </c>
    </row>
    <row r="23" spans="1:12" x14ac:dyDescent="0.25">
      <c r="A23" s="1"/>
      <c r="B23" s="1"/>
      <c r="C23" s="1"/>
      <c r="D23" s="1"/>
      <c r="H23" s="7"/>
    </row>
    <row r="24" spans="1:12" ht="15.6" x14ac:dyDescent="0.3">
      <c r="A24" s="28" t="s">
        <v>61</v>
      </c>
      <c r="H24" s="7"/>
    </row>
    <row r="25" spans="1:12" x14ac:dyDescent="0.25">
      <c r="A25" s="2" t="s">
        <v>36</v>
      </c>
      <c r="B25" s="1"/>
      <c r="C25" s="1" t="s">
        <v>14</v>
      </c>
      <c r="D25" s="15">
        <v>766</v>
      </c>
      <c r="E25" t="s">
        <v>21</v>
      </c>
      <c r="H25" s="7"/>
    </row>
    <row r="26" spans="1:12" x14ac:dyDescent="0.25">
      <c r="A26" s="1"/>
      <c r="B26" s="1"/>
      <c r="C26" s="1"/>
      <c r="D26" s="11"/>
      <c r="H26" s="7"/>
    </row>
    <row r="27" spans="1:12" ht="16.8" x14ac:dyDescent="0.3">
      <c r="A27" s="1" t="s">
        <v>15</v>
      </c>
      <c r="B27" s="1"/>
      <c r="C27" s="1" t="s">
        <v>16</v>
      </c>
      <c r="D27" s="12">
        <f>P_1_minQ-(Q_i^2*R_up)+dpup_minQ</f>
        <v>37.1</v>
      </c>
      <c r="E27" t="s">
        <v>62</v>
      </c>
      <c r="H27" s="26" t="s">
        <v>66</v>
      </c>
    </row>
    <row r="28" spans="1:12" x14ac:dyDescent="0.25">
      <c r="A28" s="1" t="s">
        <v>19</v>
      </c>
      <c r="B28" s="1"/>
      <c r="C28" s="1" t="s">
        <v>20</v>
      </c>
      <c r="D28" s="13">
        <f>P1_Qi-P2_Qi</f>
        <v>8.48</v>
      </c>
      <c r="E28" t="s">
        <v>62</v>
      </c>
      <c r="H28" s="27" t="s">
        <v>60</v>
      </c>
    </row>
    <row r="29" spans="1:12" ht="16.8" x14ac:dyDescent="0.3">
      <c r="A29" s="1" t="s">
        <v>17</v>
      </c>
      <c r="C29" s="1" t="s">
        <v>18</v>
      </c>
      <c r="D29" s="12">
        <f>P_2_minQ+(Q_i^2*R_dn)-dpdn_minQ</f>
        <v>28.62</v>
      </c>
      <c r="E29" t="s">
        <v>62</v>
      </c>
      <c r="H29" s="26" t="s">
        <v>67</v>
      </c>
    </row>
    <row r="30" spans="1:12" x14ac:dyDescent="0.25">
      <c r="A30" s="6"/>
      <c r="D30" s="13"/>
    </row>
    <row r="31" spans="1:12" x14ac:dyDescent="0.25">
      <c r="B31" s="1"/>
      <c r="C31" s="1"/>
      <c r="D31" s="14"/>
      <c r="L31" s="18" t="s">
        <v>49</v>
      </c>
    </row>
    <row r="32" spans="1:12" x14ac:dyDescent="0.25">
      <c r="L32" s="18" t="s">
        <v>65</v>
      </c>
    </row>
    <row r="33" spans="1:25" ht="17.399999999999999" x14ac:dyDescent="0.3">
      <c r="D33" s="10" t="s">
        <v>43</v>
      </c>
      <c r="L33" s="18" t="s">
        <v>64</v>
      </c>
    </row>
    <row r="34" spans="1:25" x14ac:dyDescent="0.25">
      <c r="A34" s="19" t="s">
        <v>51</v>
      </c>
      <c r="B34" s="20">
        <v>0</v>
      </c>
      <c r="C34" s="21">
        <v>0.1</v>
      </c>
      <c r="D34" s="21">
        <v>0.2</v>
      </c>
      <c r="E34" s="21">
        <v>0.3</v>
      </c>
      <c r="F34" s="21">
        <v>0.4</v>
      </c>
      <c r="G34" s="21">
        <v>0.5</v>
      </c>
      <c r="H34" s="21">
        <v>0.6</v>
      </c>
      <c r="I34" s="21">
        <v>0.7</v>
      </c>
      <c r="J34" s="21">
        <v>0.8</v>
      </c>
      <c r="K34" s="21">
        <v>0.9</v>
      </c>
      <c r="L34" s="21">
        <v>1</v>
      </c>
    </row>
    <row r="35" spans="1:25" x14ac:dyDescent="0.25">
      <c r="A35" s="19" t="s">
        <v>84</v>
      </c>
      <c r="B35" s="20">
        <f t="shared" ref="B35:K35" si="0">B34*$L35</f>
        <v>0</v>
      </c>
      <c r="C35" s="21">
        <f t="shared" si="0"/>
        <v>76.600000000000009</v>
      </c>
      <c r="D35" s="21">
        <f t="shared" si="0"/>
        <v>153.20000000000002</v>
      </c>
      <c r="E35" s="21">
        <f t="shared" si="0"/>
        <v>229.79999999999998</v>
      </c>
      <c r="F35" s="21">
        <f t="shared" si="0"/>
        <v>306.40000000000003</v>
      </c>
      <c r="G35" s="21">
        <f t="shared" si="0"/>
        <v>383</v>
      </c>
      <c r="H35" s="21">
        <f t="shared" si="0"/>
        <v>459.59999999999997</v>
      </c>
      <c r="I35" s="21">
        <f t="shared" si="0"/>
        <v>536.19999999999993</v>
      </c>
      <c r="J35" s="21">
        <f t="shared" si="0"/>
        <v>612.80000000000007</v>
      </c>
      <c r="K35" s="21">
        <f t="shared" si="0"/>
        <v>689.4</v>
      </c>
      <c r="L35" s="21">
        <v>766</v>
      </c>
      <c r="U35" s="8"/>
      <c r="V35" s="8"/>
      <c r="W35" s="8"/>
      <c r="X35" s="8"/>
      <c r="Y35" s="8"/>
    </row>
    <row r="36" spans="1:25" x14ac:dyDescent="0.25">
      <c r="A36" s="19" t="s">
        <v>52</v>
      </c>
      <c r="B36" s="22"/>
      <c r="C36" s="23">
        <v>56.718498817966903</v>
      </c>
      <c r="D36" s="23">
        <v>56.12</v>
      </c>
      <c r="E36" s="23">
        <v>55.13</v>
      </c>
      <c r="F36" s="24">
        <v>53.75</v>
      </c>
      <c r="G36" s="23">
        <v>51.96</v>
      </c>
      <c r="H36" s="23">
        <v>49.78</v>
      </c>
      <c r="I36" s="23">
        <v>47.21</v>
      </c>
      <c r="J36" s="23">
        <v>44.23</v>
      </c>
      <c r="K36" s="23">
        <v>40.869999999999997</v>
      </c>
      <c r="L36" s="23">
        <v>37.1</v>
      </c>
      <c r="U36" s="8"/>
      <c r="V36" s="8"/>
      <c r="W36" s="8"/>
      <c r="X36" s="8"/>
      <c r="Y36" s="8"/>
    </row>
    <row r="37" spans="1:25" x14ac:dyDescent="0.25">
      <c r="A37" s="19" t="s">
        <v>53</v>
      </c>
      <c r="B37" s="22"/>
      <c r="C37" s="23">
        <v>32.022198581560282</v>
      </c>
      <c r="D37" s="23">
        <v>31.310678824721379</v>
      </c>
      <c r="E37" s="23">
        <v>30.12</v>
      </c>
      <c r="F37" s="23">
        <v>28.45</v>
      </c>
      <c r="G37" s="23">
        <v>26.31</v>
      </c>
      <c r="H37" s="23">
        <v>23.7</v>
      </c>
      <c r="I37" s="23">
        <v>20.61</v>
      </c>
      <c r="J37" s="23">
        <v>17.04</v>
      </c>
      <c r="K37" s="23">
        <v>13</v>
      </c>
      <c r="L37" s="23">
        <v>8.48</v>
      </c>
    </row>
    <row r="38" spans="1:25" x14ac:dyDescent="0.25">
      <c r="A38" s="19" t="s">
        <v>54</v>
      </c>
      <c r="B38" s="20">
        <v>0</v>
      </c>
      <c r="C38" s="21">
        <v>13.5</v>
      </c>
      <c r="D38" s="21">
        <v>27.4</v>
      </c>
      <c r="E38" s="21">
        <v>42.1</v>
      </c>
      <c r="F38" s="21">
        <v>58.2</v>
      </c>
      <c r="G38" s="21">
        <v>76.5</v>
      </c>
      <c r="H38" s="21">
        <v>98.2</v>
      </c>
      <c r="I38" s="21">
        <v>126</v>
      </c>
      <c r="J38" s="21">
        <v>165</v>
      </c>
      <c r="K38" s="21">
        <v>232</v>
      </c>
      <c r="L38" s="21">
        <v>418</v>
      </c>
    </row>
    <row r="39" spans="1:25" x14ac:dyDescent="0.25">
      <c r="A39" s="19" t="s">
        <v>50</v>
      </c>
      <c r="B39" s="20">
        <v>0</v>
      </c>
      <c r="C39" s="22">
        <v>0.217</v>
      </c>
      <c r="D39" s="22">
        <v>0.32700000000000001</v>
      </c>
      <c r="E39" s="22">
        <v>0.41299999999999998</v>
      </c>
      <c r="F39" s="22">
        <v>0.48699999999999999</v>
      </c>
      <c r="G39" s="22">
        <v>0.55800000000000005</v>
      </c>
      <c r="H39" s="22">
        <v>0.63100000000000001</v>
      </c>
      <c r="I39" s="22">
        <v>0.71199999999999997</v>
      </c>
      <c r="J39" s="22">
        <v>0.8</v>
      </c>
      <c r="K39" s="22">
        <v>0.88400000000000001</v>
      </c>
      <c r="L39" s="22">
        <v>0.999</v>
      </c>
      <c r="U39" s="8"/>
      <c r="V39" s="8"/>
      <c r="W39" s="8"/>
      <c r="X39" s="8"/>
    </row>
    <row r="40" spans="1:25" x14ac:dyDescent="0.25">
      <c r="U40" s="8"/>
      <c r="V40" s="8"/>
      <c r="W40" s="8"/>
      <c r="X40" s="8"/>
    </row>
    <row r="41" spans="1:25" x14ac:dyDescent="0.25">
      <c r="A41" t="s">
        <v>46</v>
      </c>
    </row>
    <row r="42" spans="1:25" x14ac:dyDescent="0.25">
      <c r="A42" t="s">
        <v>85</v>
      </c>
    </row>
    <row r="43" spans="1:25" x14ac:dyDescent="0.25">
      <c r="A43" t="s">
        <v>47</v>
      </c>
    </row>
    <row r="44" spans="1:25" x14ac:dyDescent="0.25">
      <c r="A44" t="s">
        <v>48</v>
      </c>
    </row>
    <row r="45" spans="1:25" x14ac:dyDescent="0.25">
      <c r="A45" t="s">
        <v>68</v>
      </c>
    </row>
    <row r="46" spans="1:25" x14ac:dyDescent="0.25">
      <c r="A46" t="s">
        <v>69</v>
      </c>
    </row>
    <row r="47" spans="1:25" x14ac:dyDescent="0.25">
      <c r="A47" t="s">
        <v>35</v>
      </c>
    </row>
    <row r="49" spans="1:1" x14ac:dyDescent="0.25">
      <c r="A49" s="7" t="s">
        <v>22</v>
      </c>
    </row>
    <row r="51" spans="1:1" x14ac:dyDescent="0.25">
      <c r="A51" t="s">
        <v>23</v>
      </c>
    </row>
    <row r="53" spans="1:1" x14ac:dyDescent="0.25">
      <c r="A53" t="s">
        <v>27</v>
      </c>
    </row>
    <row r="55" spans="1:1" ht="14.4" x14ac:dyDescent="0.25">
      <c r="A55" s="9" t="s">
        <v>24</v>
      </c>
    </row>
    <row r="56" spans="1:1" ht="14.4" x14ac:dyDescent="0.25">
      <c r="A56" s="9" t="s">
        <v>30</v>
      </c>
    </row>
    <row r="58" spans="1:1" ht="14.4" x14ac:dyDescent="0.25">
      <c r="A58" s="9" t="s">
        <v>25</v>
      </c>
    </row>
    <row r="59" spans="1:1" ht="14.4" x14ac:dyDescent="0.25">
      <c r="A59" s="9" t="s">
        <v>28</v>
      </c>
    </row>
    <row r="60" spans="1:1" ht="14.4" x14ac:dyDescent="0.25">
      <c r="A60" s="9" t="s">
        <v>86</v>
      </c>
    </row>
    <row r="61" spans="1:1" ht="14.4" x14ac:dyDescent="0.25">
      <c r="A61" s="9" t="s">
        <v>29</v>
      </c>
    </row>
    <row r="62" spans="1:1" ht="14.4" x14ac:dyDescent="0.25">
      <c r="A62" s="9" t="s">
        <v>87</v>
      </c>
    </row>
    <row r="63" spans="1:1" x14ac:dyDescent="0.25">
      <c r="A63" t="s">
        <v>88</v>
      </c>
    </row>
    <row r="64" spans="1:1" ht="14.4" x14ac:dyDescent="0.25">
      <c r="A64" s="9" t="s">
        <v>26</v>
      </c>
    </row>
    <row r="66" spans="1:12" ht="13.8" customHeight="1" x14ac:dyDescent="0.4">
      <c r="A66" s="37" t="s">
        <v>101</v>
      </c>
      <c r="B66" s="29"/>
    </row>
    <row r="67" spans="1:12" ht="14.4" x14ac:dyDescent="0.3">
      <c r="A67" s="37" t="s">
        <v>102</v>
      </c>
    </row>
    <row r="71" spans="1:12" ht="17.399999999999999" x14ac:dyDescent="0.3">
      <c r="D71" s="10" t="s">
        <v>44</v>
      </c>
    </row>
    <row r="72" spans="1:12" x14ac:dyDescent="0.25">
      <c r="A72" s="22" t="s">
        <v>74</v>
      </c>
      <c r="B72" s="22">
        <v>0</v>
      </c>
      <c r="C72" s="22">
        <v>0.217</v>
      </c>
      <c r="D72" s="22">
        <v>0.32700000000000001</v>
      </c>
      <c r="E72" s="22">
        <v>0.41299999999999998</v>
      </c>
      <c r="F72" s="22">
        <v>0.48699999999999999</v>
      </c>
      <c r="G72" s="22">
        <v>0.55800000000000005</v>
      </c>
      <c r="H72" s="22">
        <v>0.63100000000000001</v>
      </c>
      <c r="I72" s="22">
        <v>0.71199999999999997</v>
      </c>
      <c r="J72" s="22">
        <v>0.8</v>
      </c>
      <c r="K72" s="22">
        <v>0.88400000000000001</v>
      </c>
      <c r="L72" s="32">
        <v>0.999</v>
      </c>
    </row>
    <row r="73" spans="1:12" x14ac:dyDescent="0.25">
      <c r="A73" s="22" t="s">
        <v>75</v>
      </c>
      <c r="B73" s="22">
        <f>B34/Qmax</f>
        <v>0</v>
      </c>
      <c r="C73" s="30">
        <f t="shared" ref="C73:L73" si="1">C35/Qmax</f>
        <v>0.1392727272727273</v>
      </c>
      <c r="D73" s="30">
        <f t="shared" si="1"/>
        <v>0.2785454545454546</v>
      </c>
      <c r="E73" s="30">
        <f t="shared" si="1"/>
        <v>0.41781818181818181</v>
      </c>
      <c r="F73" s="30">
        <f t="shared" si="1"/>
        <v>0.55709090909090919</v>
      </c>
      <c r="G73" s="30">
        <f t="shared" si="1"/>
        <v>0.69636363636363641</v>
      </c>
      <c r="H73" s="30">
        <f t="shared" si="1"/>
        <v>0.83563636363636362</v>
      </c>
      <c r="I73" s="30">
        <f t="shared" si="1"/>
        <v>0.97490909090909084</v>
      </c>
      <c r="J73" s="30">
        <f t="shared" si="1"/>
        <v>1.1141818181818184</v>
      </c>
      <c r="K73" s="30">
        <f t="shared" si="1"/>
        <v>1.2534545454545454</v>
      </c>
      <c r="L73" s="30">
        <f t="shared" si="1"/>
        <v>1.3927272727272728</v>
      </c>
    </row>
    <row r="74" spans="1:12" x14ac:dyDescent="0.25">
      <c r="A74" s="22" t="s">
        <v>76</v>
      </c>
      <c r="B74" s="22">
        <v>0</v>
      </c>
      <c r="C74" s="30">
        <f>D73-B73</f>
        <v>0.2785454545454546</v>
      </c>
      <c r="D74" s="30">
        <f>E73-C73</f>
        <v>0.27854545454545454</v>
      </c>
      <c r="E74" s="30">
        <f t="shared" ref="E74:K74" si="2">F73-D73</f>
        <v>0.2785454545454546</v>
      </c>
      <c r="F74" s="30">
        <f t="shared" si="2"/>
        <v>0.2785454545454546</v>
      </c>
      <c r="G74" s="30">
        <f t="shared" si="2"/>
        <v>0.27854545454545443</v>
      </c>
      <c r="H74" s="30">
        <f t="shared" si="2"/>
        <v>0.27854545454545443</v>
      </c>
      <c r="I74" s="30">
        <f t="shared" si="2"/>
        <v>0.27854545454545476</v>
      </c>
      <c r="J74" s="30">
        <f t="shared" si="2"/>
        <v>0.27854545454545454</v>
      </c>
      <c r="K74" s="30">
        <f t="shared" si="2"/>
        <v>0.27854545454545443</v>
      </c>
      <c r="L74" s="31"/>
    </row>
    <row r="75" spans="1:12" x14ac:dyDescent="0.25">
      <c r="A75" s="22" t="s">
        <v>77</v>
      </c>
      <c r="B75" s="22">
        <v>0</v>
      </c>
      <c r="C75" s="30">
        <f>D72-B72</f>
        <v>0.32700000000000001</v>
      </c>
      <c r="D75" s="30">
        <f t="shared" ref="D75:K75" si="3">E72-C72</f>
        <v>0.19599999999999998</v>
      </c>
      <c r="E75" s="30">
        <f t="shared" si="3"/>
        <v>0.15999999999999998</v>
      </c>
      <c r="F75" s="30">
        <f t="shared" si="3"/>
        <v>0.14500000000000007</v>
      </c>
      <c r="G75" s="30">
        <f t="shared" si="3"/>
        <v>0.14400000000000002</v>
      </c>
      <c r="H75" s="30">
        <f t="shared" si="3"/>
        <v>0.15399999999999991</v>
      </c>
      <c r="I75" s="30">
        <f t="shared" si="3"/>
        <v>0.16900000000000004</v>
      </c>
      <c r="J75" s="30">
        <f t="shared" si="3"/>
        <v>0.17200000000000004</v>
      </c>
      <c r="K75" s="30">
        <f t="shared" si="3"/>
        <v>0.19899999999999995</v>
      </c>
      <c r="L75" s="31"/>
    </row>
    <row r="76" spans="1:12" x14ac:dyDescent="0.25">
      <c r="A76" s="22" t="s">
        <v>78</v>
      </c>
      <c r="B76" s="22"/>
      <c r="C76" s="30">
        <f>C74/C75</f>
        <v>0.85182096191270518</v>
      </c>
      <c r="D76" s="30">
        <f>D74/D75</f>
        <v>1.4211502782931356</v>
      </c>
      <c r="E76" s="30">
        <f t="shared" ref="E76:K76" si="4">E74/E75</f>
        <v>1.7409090909090914</v>
      </c>
      <c r="F76" s="30">
        <f t="shared" si="4"/>
        <v>1.9210031347962375</v>
      </c>
      <c r="G76" s="30">
        <f t="shared" si="4"/>
        <v>1.9343434343434334</v>
      </c>
      <c r="H76" s="30">
        <f t="shared" si="4"/>
        <v>1.8087367178276272</v>
      </c>
      <c r="I76" s="30">
        <f t="shared" si="4"/>
        <v>1.6481979558902644</v>
      </c>
      <c r="J76" s="30">
        <f t="shared" si="4"/>
        <v>1.6194503171247354</v>
      </c>
      <c r="K76" s="30">
        <f t="shared" si="4"/>
        <v>1.3997259022384647</v>
      </c>
      <c r="L76" s="30"/>
    </row>
    <row r="78" spans="1:12" x14ac:dyDescent="0.25">
      <c r="A78" t="s">
        <v>79</v>
      </c>
    </row>
    <row r="79" spans="1:12" x14ac:dyDescent="0.25">
      <c r="A79" s="34" t="s">
        <v>103</v>
      </c>
    </row>
    <row r="80" spans="1:12" x14ac:dyDescent="0.25">
      <c r="A80" t="s">
        <v>89</v>
      </c>
    </row>
    <row r="81" spans="1:18" x14ac:dyDescent="0.25">
      <c r="A81" t="s">
        <v>90</v>
      </c>
    </row>
    <row r="82" spans="1:18" x14ac:dyDescent="0.25">
      <c r="A82" t="s">
        <v>91</v>
      </c>
      <c r="Q82" s="8"/>
      <c r="R82" s="8"/>
    </row>
    <row r="83" spans="1:18" x14ac:dyDescent="0.25">
      <c r="Q83" s="8"/>
      <c r="R83" s="8"/>
    </row>
    <row r="85" spans="1:18" x14ac:dyDescent="0.25">
      <c r="A85" s="7" t="s">
        <v>39</v>
      </c>
    </row>
    <row r="87" spans="1:18" x14ac:dyDescent="0.25">
      <c r="A87" t="s">
        <v>23</v>
      </c>
    </row>
    <row r="89" spans="1:18" x14ac:dyDescent="0.25">
      <c r="A89" t="s">
        <v>27</v>
      </c>
      <c r="H89" s="8"/>
      <c r="I89" s="8"/>
      <c r="J89" s="8"/>
      <c r="K89" s="8"/>
      <c r="L89" s="8"/>
      <c r="M89" s="8"/>
      <c r="O89" s="8"/>
      <c r="Q89" s="8"/>
      <c r="R89" s="8"/>
    </row>
    <row r="90" spans="1:18" x14ac:dyDescent="0.25">
      <c r="H90" s="8"/>
      <c r="I90" s="8"/>
      <c r="J90" s="8"/>
      <c r="K90" s="8"/>
      <c r="L90" s="8"/>
      <c r="M90" s="8"/>
      <c r="O90" s="8"/>
      <c r="Q90" s="8"/>
      <c r="R90" s="8"/>
    </row>
    <row r="91" spans="1:18" ht="14.4" x14ac:dyDescent="0.25">
      <c r="A91" s="9" t="s">
        <v>24</v>
      </c>
      <c r="Q91" s="8"/>
    </row>
    <row r="92" spans="1:18" ht="14.4" x14ac:dyDescent="0.25">
      <c r="A92" s="9" t="s">
        <v>40</v>
      </c>
      <c r="O92" s="8"/>
      <c r="Q92" s="8"/>
    </row>
    <row r="93" spans="1:18" x14ac:dyDescent="0.25">
      <c r="O93" s="8"/>
    </row>
    <row r="94" spans="1:18" ht="14.4" x14ac:dyDescent="0.25">
      <c r="A94" s="9" t="s">
        <v>25</v>
      </c>
      <c r="O94" s="8"/>
    </row>
    <row r="95" spans="1:18" ht="14.4" x14ac:dyDescent="0.25">
      <c r="A95" s="9" t="s">
        <v>28</v>
      </c>
      <c r="O95" s="8"/>
    </row>
    <row r="96" spans="1:18" ht="14.4" x14ac:dyDescent="0.25">
      <c r="A96" s="9" t="s">
        <v>41</v>
      </c>
      <c r="O96" s="8"/>
    </row>
    <row r="97" spans="1:18" ht="14.4" x14ac:dyDescent="0.25">
      <c r="A97" s="9" t="s">
        <v>29</v>
      </c>
      <c r="O97" s="8"/>
    </row>
    <row r="98" spans="1:18" ht="14.4" x14ac:dyDescent="0.25">
      <c r="A98" s="9" t="s">
        <v>42</v>
      </c>
      <c r="O98" s="8"/>
    </row>
    <row r="99" spans="1:18" ht="17.399999999999999" x14ac:dyDescent="0.25">
      <c r="A99" s="9" t="s">
        <v>26</v>
      </c>
      <c r="O99" s="8"/>
      <c r="P99" s="8"/>
      <c r="R99" s="16"/>
    </row>
    <row r="100" spans="1:18" x14ac:dyDescent="0.25">
      <c r="O100" s="8"/>
      <c r="P100" s="8"/>
    </row>
    <row r="101" spans="1:18" ht="14.4" x14ac:dyDescent="0.25">
      <c r="A101" s="17" t="s">
        <v>104</v>
      </c>
      <c r="O101" s="8"/>
      <c r="P101" s="8"/>
    </row>
    <row r="102" spans="1:18" x14ac:dyDescent="0.25">
      <c r="A102" s="8" t="s">
        <v>45</v>
      </c>
    </row>
    <row r="104" spans="1:18" x14ac:dyDescent="0.25">
      <c r="A104" t="s">
        <v>100</v>
      </c>
    </row>
  </sheetData>
  <printOptions headings="1"/>
  <pageMargins left="0.7" right="0.7" top="0.75" bottom="0.75" header="0.3" footer="0.3"/>
  <pageSetup scale="65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Macro1</vt:lpstr>
      <vt:lpstr>Sheet1</vt:lpstr>
      <vt:lpstr>C_h</vt:lpstr>
      <vt:lpstr>DELTA_P_maxQ</vt:lpstr>
      <vt:lpstr>DELTA_P_minQ</vt:lpstr>
      <vt:lpstr>DELTA_P_Qi</vt:lpstr>
      <vt:lpstr>dp_dn</vt:lpstr>
      <vt:lpstr>dp_up</vt:lpstr>
      <vt:lpstr>dpdn_minQ</vt:lpstr>
      <vt:lpstr>dpup_minQ</vt:lpstr>
      <vt:lpstr>P_1_maxQ</vt:lpstr>
      <vt:lpstr>P_1_minQ</vt:lpstr>
      <vt:lpstr>P_2_maxQ</vt:lpstr>
      <vt:lpstr>P_2_minQ</vt:lpstr>
      <vt:lpstr>P1_Qi</vt:lpstr>
      <vt:lpstr>P2_Qi</vt:lpstr>
      <vt:lpstr>Sheet1!Print_Area</vt:lpstr>
      <vt:lpstr>Q_i</vt:lpstr>
      <vt:lpstr>Qmax</vt:lpstr>
      <vt:lpstr>Qmin</vt:lpstr>
      <vt:lpstr>R_dn</vt:lpstr>
      <vt:lpstr>R_up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Monsen</dc:creator>
  <cp:lastModifiedBy>Jon Monsen</cp:lastModifiedBy>
  <cp:lastPrinted>2020-12-02T20:01:03Z</cp:lastPrinted>
  <dcterms:created xsi:type="dcterms:W3CDTF">2020-10-28T19:22:15Z</dcterms:created>
  <dcterms:modified xsi:type="dcterms:W3CDTF">2020-12-02T20:03:43Z</dcterms:modified>
</cp:coreProperties>
</file>