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427"/>
  <workbookPr defaultThemeVersion="166925"/>
  <mc:AlternateContent xmlns:mc="http://schemas.openxmlformats.org/markup-compatibility/2006">
    <mc:Choice Requires="x15">
      <x15ac:absPath xmlns:x15ac="http://schemas.microsoft.com/office/spreadsheetml/2010/11/ac" url="G:\My Drive\! ) Articles\! ) ABC Hydro noise Excel Valve World\Enhanced Version CVAT\"/>
    </mc:Choice>
  </mc:AlternateContent>
  <xr:revisionPtr revIDLastSave="0" documentId="13_ncr:1_{DD7DBC1F-15FC-4C7B-8933-CFBA4FDBEE45}" xr6:coauthVersionLast="47" xr6:coauthVersionMax="47" xr10:uidLastSave="{00000000-0000-0000-0000-000000000000}"/>
  <bookViews>
    <workbookView xWindow="3471" yWindow="274" windowWidth="18609" windowHeight="12557" xr2:uid="{7362F07D-5701-45C9-AA27-E1C00C4403BD}"/>
  </bookViews>
  <sheets>
    <sheet name="Hydrodynamic Noise ABC" sheetId="1" r:id="rId1"/>
    <sheet name="Calculation Method" sheetId="2" r:id="rId2"/>
    <sheet name="Stop Cavitation Valve World" sheetId="3" r:id="rId3"/>
  </sheets>
  <definedNames>
    <definedName name="A">'Hydrodynamic Noise ABC'!$E$43</definedName>
    <definedName name="B">'Hydrodynamic Noise ABC'!$E$44</definedName>
    <definedName name="C_">'Hydrodynamic Noise ABC'!$E$48</definedName>
    <definedName name="C_1">'Hydrodynamic Noise ABC'!$E$45</definedName>
    <definedName name="C_2">'Hydrodynamic Noise ABC'!$E$46</definedName>
    <definedName name="C_3">'Hydrodynamic Noise ABC'!$E$47</definedName>
    <definedName name="C_v">'Hydrodynamic Noise ABC'!$E$13</definedName>
    <definedName name="ci_">'Hydrodynamic Noise ABC'!$E$10</definedName>
    <definedName name="D">'Hydrodynamic Noise ABC'!$E$36</definedName>
    <definedName name="D_">'Hydrodynamic Noise ABC'!$E$12</definedName>
    <definedName name="E">'Hydrodynamic Noise ABC'!#REF!</definedName>
    <definedName name="F_L">'Hydrodynamic Noise ABC'!$E$14</definedName>
    <definedName name="IEC_2">'Hydrodynamic Noise ABC'!$D$48</definedName>
    <definedName name="LpAe1m">'Hydrodynamic Noise ABC'!$E$49</definedName>
    <definedName name="P_1">'Hydrodynamic Noise ABC'!$E$33</definedName>
    <definedName name="P_1_">'Hydrodynamic Noise ABC'!$E$7</definedName>
    <definedName name="P_2">'Hydrodynamic Noise ABC'!$E$34</definedName>
    <definedName name="P_2_">'Hydrodynamic Noise ABC'!$E$8</definedName>
    <definedName name="p_v">'Hydrodynamic Noise ABC'!$E$35</definedName>
    <definedName name="P_v_">'Hydrodynamic Noise ABC'!$E$9</definedName>
    <definedName name="_xlnm.Print_Area" localSheetId="0">'Hydrodynamic Noise ABC'!$B$4:$J$26</definedName>
    <definedName name="ps">'Hydrodynamic Noise ABC'!$E$18</definedName>
    <definedName name="rw">'Hydrodynamic Noise ABC'!$E$19</definedName>
    <definedName name="SPL">'Hydrodynamic Noise ABC'!$E$21</definedName>
    <definedName name="X">'Hydrodynamic Noise ABC'!$E$41</definedName>
    <definedName name="x_Fz">'Hydrodynamic Noise ABC'!$E$15</definedName>
    <definedName name="Xy">'Hydrodynamic Noise ABC'!$E$42</definedName>
    <definedName name="Y">'Hydrodynamic Noise ABC'!#REF!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E36" i="1" l="1"/>
  <c r="F36" i="1"/>
  <c r="F43" i="1" s="1"/>
  <c r="C12" i="1"/>
  <c r="C7" i="1"/>
  <c r="C9" i="1"/>
  <c r="C8" i="1"/>
  <c r="H42" i="1"/>
  <c r="G42" i="1"/>
  <c r="H41" i="1"/>
  <c r="H45" i="1" s="1"/>
  <c r="G41" i="1"/>
  <c r="G47" i="1" s="1"/>
  <c r="H36" i="1"/>
  <c r="H43" i="1" s="1"/>
  <c r="G36" i="1"/>
  <c r="G43" i="1" s="1"/>
  <c r="H35" i="1"/>
  <c r="G35" i="1"/>
  <c r="F35" i="1"/>
  <c r="H34" i="1"/>
  <c r="G34" i="1"/>
  <c r="F34" i="1"/>
  <c r="H33" i="1"/>
  <c r="H44" i="1" s="1"/>
  <c r="G33" i="1"/>
  <c r="G44" i="1" s="1"/>
  <c r="E35" i="1"/>
  <c r="E34" i="1"/>
  <c r="F33" i="1"/>
  <c r="F44" i="1" s="1"/>
  <c r="E33" i="1"/>
  <c r="F41" i="1" l="1"/>
  <c r="G46" i="1"/>
  <c r="H46" i="1"/>
  <c r="G45" i="1"/>
  <c r="H47" i="1"/>
  <c r="G48" i="1" l="1"/>
  <c r="G49" i="1" s="1"/>
  <c r="G21" i="1" s="1" a="1"/>
  <c r="G21" i="1" s="1"/>
  <c r="H48" i="1"/>
  <c r="H49" i="1" s="1"/>
  <c r="H21" i="1" s="1" a="1"/>
  <c r="H21" i="1" s="1"/>
  <c r="F42" i="1"/>
  <c r="F45" i="1"/>
  <c r="E44" i="1"/>
  <c r="E42" i="1"/>
  <c r="E41" i="1"/>
  <c r="E45" i="1" s="1"/>
  <c r="F47" i="1" l="1"/>
  <c r="F46" i="1"/>
  <c r="E47" i="1"/>
  <c r="E46" i="1"/>
  <c r="E48" i="1" l="1"/>
  <c r="F48" i="1"/>
  <c r="F49" i="1" l="1"/>
  <c r="F21" i="1" s="1" a="1"/>
  <c r="F21" i="1" s="1"/>
  <c r="E43" i="1"/>
  <c r="E49" i="1" s="1"/>
  <c r="E21" i="1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<sst xmlns="http://schemas.openxmlformats.org/spreadsheetml/2006/main" count="120" uniqueCount="111">
  <si>
    <t>P_1</t>
  </si>
  <si>
    <t>P_2</t>
  </si>
  <si>
    <t>Valve/Pipe Parameters</t>
  </si>
  <si>
    <t>D</t>
  </si>
  <si>
    <t>C_v</t>
  </si>
  <si>
    <t>x_Fz</t>
  </si>
  <si>
    <t>Modifiers</t>
  </si>
  <si>
    <t>F_L</t>
  </si>
  <si>
    <t xml:space="preserve">   Valve Style, rw (globe = 3, others = 0)</t>
  </si>
  <si>
    <t>rw</t>
  </si>
  <si>
    <t>ps</t>
  </si>
  <si>
    <t>dB(A)</t>
  </si>
  <si>
    <t>SPL</t>
  </si>
  <si>
    <t>X</t>
  </si>
  <si>
    <t>Xy</t>
  </si>
  <si>
    <t>A</t>
  </si>
  <si>
    <t>B</t>
  </si>
  <si>
    <t>dB</t>
  </si>
  <si>
    <t>LpAe1m</t>
  </si>
  <si>
    <t>C_1</t>
  </si>
  <si>
    <t>C_2</t>
  </si>
  <si>
    <t>C_3</t>
  </si>
  <si>
    <t>C_</t>
  </si>
  <si>
    <t>Calculation method by Hans D. Baumann</t>
  </si>
  <si>
    <t>Control Valve Hydrodynamic Noise</t>
  </si>
  <si>
    <t>Worksheet by Jon F. Monsen</t>
  </si>
  <si>
    <t>X,  Pressure ratio</t>
  </si>
  <si>
    <t>X at max cavitation, Xy</t>
  </si>
  <si>
    <t xml:space="preserve">B </t>
  </si>
  <si>
    <t xml:space="preserve">A </t>
  </si>
  <si>
    <t>Unit</t>
  </si>
  <si>
    <t>User inputs</t>
  </si>
  <si>
    <t>ABC Method</t>
  </si>
  <si>
    <t>USER INTERFACE</t>
  </si>
  <si>
    <r>
      <t xml:space="preserve">  Inlet pressurre, P</t>
    </r>
    <r>
      <rPr>
        <vertAlign val="subscript"/>
        <sz val="12"/>
        <color theme="1"/>
        <rFont val="Arial"/>
        <family val="2"/>
      </rPr>
      <t>1</t>
    </r>
  </si>
  <si>
    <r>
      <t xml:space="preserve">  Outlet pressure, P</t>
    </r>
    <r>
      <rPr>
        <vertAlign val="subscript"/>
        <sz val="12"/>
        <color theme="1"/>
        <rFont val="Arial"/>
        <family val="2"/>
      </rPr>
      <t>2</t>
    </r>
  </si>
  <si>
    <r>
      <t xml:space="preserve">  Liquid vapor pressure, P</t>
    </r>
    <r>
      <rPr>
        <vertAlign val="subscript"/>
        <sz val="12"/>
        <color theme="1"/>
        <rFont val="Arial"/>
        <family val="2"/>
      </rPr>
      <t>v</t>
    </r>
  </si>
  <si>
    <r>
      <t xml:space="preserve">   Valve capacity, C</t>
    </r>
    <r>
      <rPr>
        <vertAlign val="subscript"/>
        <sz val="12"/>
        <color theme="1"/>
        <rFont val="Arial"/>
        <family val="2"/>
      </rPr>
      <t>v</t>
    </r>
  </si>
  <si>
    <r>
      <t xml:space="preserve">   Diff press ratio of incipient cavitation noise, x</t>
    </r>
    <r>
      <rPr>
        <vertAlign val="subscript"/>
        <sz val="12"/>
        <color theme="1"/>
        <rFont val="Arial"/>
        <family val="2"/>
      </rPr>
      <t>Fz</t>
    </r>
  </si>
  <si>
    <t xml:space="preserve">                       </t>
  </si>
  <si>
    <t>Variable</t>
  </si>
  <si>
    <t>Name</t>
  </si>
  <si>
    <t>Case 1</t>
  </si>
  <si>
    <t>Case 2</t>
  </si>
  <si>
    <t>Case 3</t>
  </si>
  <si>
    <t>Case 4</t>
  </si>
  <si>
    <t>FINAL CALCULATIONS</t>
  </si>
  <si>
    <t>Units Selection</t>
  </si>
  <si>
    <t>Process Parameters</t>
  </si>
  <si>
    <t xml:space="preserve">   Downstream Pipe schedule (40=0, 80=4 160=8 )</t>
  </si>
  <si>
    <r>
      <t>Calculated SPL (LpAe</t>
    </r>
    <r>
      <rPr>
        <b/>
        <vertAlign val="subscript"/>
        <sz val="14"/>
        <color rgb="FF0033CC"/>
        <rFont val="Arial"/>
        <family val="2"/>
      </rPr>
      <t>1m</t>
    </r>
    <r>
      <rPr>
        <b/>
        <sz val="14"/>
        <color rgb="FF0033CC"/>
        <rFont val="Arial"/>
        <family val="2"/>
      </rPr>
      <t>)</t>
    </r>
  </si>
  <si>
    <t xml:space="preserve">   Downstream pipe diameter</t>
  </si>
  <si>
    <t>P_1(Calculation uses psia)</t>
  </si>
  <si>
    <t>P_2 (Calculation uses psia)</t>
  </si>
  <si>
    <t>P_1_</t>
  </si>
  <si>
    <t>P_2_</t>
  </si>
  <si>
    <t>D_</t>
  </si>
  <si>
    <t>P_v_</t>
  </si>
  <si>
    <t>p_v</t>
  </si>
  <si>
    <t>D (Calculation uses inch)</t>
  </si>
  <si>
    <t>P_v  (Calculation uses psia)</t>
  </si>
  <si>
    <t>NO USER INPUT IS REQUIRED IN THIS SECTION</t>
  </si>
  <si>
    <t>Variable name</t>
  </si>
  <si>
    <t>(This calculated value of noise  is copied to the user interface.)</t>
  </si>
  <si>
    <t>Excel worksheet by Jon Monsen</t>
  </si>
  <si>
    <t>P_1 upstram pressure (Calculation uses psia)</t>
  </si>
  <si>
    <t>P_2 downstream pressure (Calculation uses psia)</t>
  </si>
  <si>
    <t>downstram pipe size (Calculation uses inch)</t>
  </si>
  <si>
    <t>P_v liquid vapor pressure (Calculation uses psia)</t>
  </si>
  <si>
    <t xml:space="preserve">The worksheet includes the capability to easily specify other units that are often used: </t>
  </si>
  <si>
    <r>
      <t>Initial intermediate calculations</t>
    </r>
    <r>
      <rPr>
        <sz val="11"/>
        <color theme="1"/>
        <rFont val="Arial"/>
        <family val="2"/>
      </rPr>
      <t>:</t>
    </r>
  </si>
  <si>
    <r>
      <t xml:space="preserve"> X = (P</t>
    </r>
    <r>
      <rPr>
        <vertAlign val="subscript"/>
        <sz val="11"/>
        <color theme="1"/>
        <rFont val="Arial"/>
        <family val="2"/>
      </rPr>
      <t>1</t>
    </r>
    <r>
      <rPr>
        <sz val="11"/>
        <color theme="1"/>
        <rFont val="Arial"/>
        <family val="2"/>
      </rPr>
      <t xml:space="preserve"> – P</t>
    </r>
    <r>
      <rPr>
        <vertAlign val="subscript"/>
        <sz val="11"/>
        <color theme="1"/>
        <rFont val="Arial"/>
        <family val="2"/>
      </rPr>
      <t>2</t>
    </r>
    <r>
      <rPr>
        <sz val="11"/>
        <color theme="1"/>
        <rFont val="Arial"/>
        <family val="2"/>
      </rPr>
      <t>)/(P</t>
    </r>
    <r>
      <rPr>
        <vertAlign val="subscript"/>
        <sz val="11"/>
        <color theme="1"/>
        <rFont val="Arial"/>
        <family val="2"/>
      </rPr>
      <t>1</t>
    </r>
    <r>
      <rPr>
        <sz val="11"/>
        <color theme="1"/>
        <rFont val="Arial"/>
        <family val="2"/>
      </rPr>
      <t>- P</t>
    </r>
    <r>
      <rPr>
        <vertAlign val="subscript"/>
        <sz val="11"/>
        <color theme="1"/>
        <rFont val="Arial"/>
        <family val="2"/>
      </rPr>
      <t>v</t>
    </r>
    <r>
      <rPr>
        <sz val="11"/>
        <color theme="1"/>
        <rFont val="Arial"/>
        <family val="2"/>
      </rPr>
      <t>)</t>
    </r>
  </si>
  <si>
    <r>
      <t xml:space="preserve"> Xy = (1.00+X</t>
    </r>
    <r>
      <rPr>
        <vertAlign val="subscript"/>
        <sz val="11"/>
        <color theme="1"/>
        <rFont val="Arial"/>
        <family val="2"/>
      </rPr>
      <t>fz</t>
    </r>
    <r>
      <rPr>
        <sz val="11"/>
        <color theme="1"/>
        <rFont val="Arial"/>
        <family val="2"/>
      </rPr>
      <t>)/2</t>
    </r>
  </si>
  <si>
    <r>
      <t>A = 8 log(D) + 12log(C</t>
    </r>
    <r>
      <rPr>
        <vertAlign val="subscript"/>
        <sz val="11"/>
        <color theme="1"/>
        <rFont val="Arial"/>
        <family val="2"/>
      </rPr>
      <t>V</t>
    </r>
    <r>
      <rPr>
        <sz val="11"/>
        <color theme="1"/>
        <rFont val="Arial"/>
        <family val="2"/>
      </rPr>
      <t>/D</t>
    </r>
    <r>
      <rPr>
        <vertAlign val="superscript"/>
        <sz val="11"/>
        <color theme="1"/>
        <rFont val="Arial"/>
        <family val="2"/>
      </rPr>
      <t>2</t>
    </r>
    <r>
      <rPr>
        <sz val="11"/>
        <color theme="1"/>
        <rFont val="Arial"/>
        <family val="2"/>
      </rPr>
      <t>) +4 in dB</t>
    </r>
  </si>
  <si>
    <r>
      <t>B = 35 log(P</t>
    </r>
    <r>
      <rPr>
        <vertAlign val="subscript"/>
        <sz val="11"/>
        <color theme="1"/>
        <rFont val="Arial"/>
        <family val="2"/>
      </rPr>
      <t>1</t>
    </r>
    <r>
      <rPr>
        <sz val="11"/>
        <color theme="1"/>
        <rFont val="Arial"/>
        <family val="2"/>
      </rPr>
      <t xml:space="preserve">) – 35 </t>
    </r>
  </si>
  <si>
    <r>
      <t>C</t>
    </r>
    <r>
      <rPr>
        <vertAlign val="subscript"/>
        <sz val="11"/>
        <color theme="1"/>
        <rFont val="Arial"/>
        <family val="2"/>
      </rPr>
      <t>1</t>
    </r>
    <r>
      <rPr>
        <sz val="11"/>
        <color theme="1"/>
        <rFont val="Arial"/>
        <family val="2"/>
      </rPr>
      <t xml:space="preserve"> = 30 log(10X), X maximim = F</t>
    </r>
    <r>
      <rPr>
        <vertAlign val="subscript"/>
        <sz val="11"/>
        <color theme="1"/>
        <rFont val="Arial"/>
        <family val="2"/>
      </rPr>
      <t>L</t>
    </r>
    <r>
      <rPr>
        <vertAlign val="superscript"/>
        <sz val="11"/>
        <color theme="1"/>
        <rFont val="Arial"/>
        <family val="2"/>
      </rPr>
      <t>2</t>
    </r>
    <r>
      <rPr>
        <sz val="11"/>
        <color theme="1"/>
        <rFont val="Arial"/>
        <family val="2"/>
      </rPr>
      <t>.</t>
    </r>
  </si>
  <si>
    <r>
      <t>C</t>
    </r>
    <r>
      <rPr>
        <vertAlign val="subscript"/>
        <sz val="11"/>
        <color theme="1"/>
        <rFont val="Arial"/>
        <family val="2"/>
      </rPr>
      <t>2</t>
    </r>
    <r>
      <rPr>
        <sz val="11"/>
        <color theme="1"/>
        <rFont val="Arial"/>
        <family val="2"/>
      </rPr>
      <t xml:space="preserve"> if X is larger than X</t>
    </r>
    <r>
      <rPr>
        <vertAlign val="subscript"/>
        <sz val="11"/>
        <color theme="1"/>
        <rFont val="Arial"/>
        <family val="2"/>
      </rPr>
      <t>fz</t>
    </r>
    <r>
      <rPr>
        <sz val="11"/>
        <color theme="1"/>
        <rFont val="Arial"/>
        <family val="2"/>
      </rPr>
      <t xml:space="preserve"> but below Xy then</t>
    </r>
  </si>
  <si>
    <r>
      <t>C</t>
    </r>
    <r>
      <rPr>
        <vertAlign val="subscript"/>
        <sz val="11"/>
        <color theme="1"/>
        <rFont val="Arial"/>
        <family val="2"/>
      </rPr>
      <t>2</t>
    </r>
    <r>
      <rPr>
        <sz val="11"/>
        <color theme="1"/>
        <rFont val="Arial"/>
        <family val="2"/>
      </rPr>
      <t xml:space="preserve"> = 60 log(X/X</t>
    </r>
    <r>
      <rPr>
        <vertAlign val="subscript"/>
        <sz val="11"/>
        <color theme="1"/>
        <rFont val="Arial"/>
        <family val="2"/>
      </rPr>
      <t>fz</t>
    </r>
    <r>
      <rPr>
        <sz val="11"/>
        <color theme="1"/>
        <rFont val="Arial"/>
        <family val="2"/>
      </rPr>
      <t>). if X is above Xy then</t>
    </r>
  </si>
  <si>
    <r>
      <t>C</t>
    </r>
    <r>
      <rPr>
        <vertAlign val="subscript"/>
        <sz val="11"/>
        <color theme="1"/>
        <rFont val="Arial"/>
        <family val="2"/>
      </rPr>
      <t>2</t>
    </r>
    <r>
      <rPr>
        <sz val="11"/>
        <color theme="1"/>
        <rFont val="Arial"/>
        <family val="2"/>
      </rPr>
      <t xml:space="preserve"> = 60 log(Xy/X</t>
    </r>
    <r>
      <rPr>
        <vertAlign val="subscript"/>
        <sz val="11"/>
        <color theme="1"/>
        <rFont val="Arial"/>
        <family val="2"/>
      </rPr>
      <t>fz</t>
    </r>
    <r>
      <rPr>
        <sz val="11"/>
        <color theme="1"/>
        <rFont val="Arial"/>
        <family val="2"/>
      </rPr>
      <t>); otherwise use zero.</t>
    </r>
  </si>
  <si>
    <r>
      <t>C</t>
    </r>
    <r>
      <rPr>
        <vertAlign val="subscript"/>
        <sz val="11"/>
        <color theme="1"/>
        <rFont val="Arial"/>
        <family val="2"/>
      </rPr>
      <t>3</t>
    </r>
    <r>
      <rPr>
        <sz val="11"/>
        <color theme="1"/>
        <rFont val="Arial"/>
        <family val="2"/>
      </rPr>
      <t xml:space="preserve"> if X is larger than Xy then c</t>
    </r>
    <r>
      <rPr>
        <vertAlign val="subscript"/>
        <sz val="11"/>
        <color theme="1"/>
        <rFont val="Arial"/>
        <family val="2"/>
      </rPr>
      <t>3</t>
    </r>
    <r>
      <rPr>
        <sz val="11"/>
        <color theme="1"/>
        <rFont val="Arial"/>
        <family val="2"/>
      </rPr>
      <t xml:space="preserve"> = 120 log(X/Xy), otherwise use zero</t>
    </r>
  </si>
  <si>
    <r>
      <t>C = C</t>
    </r>
    <r>
      <rPr>
        <vertAlign val="subscript"/>
        <sz val="11"/>
        <color theme="1"/>
        <rFont val="Arial"/>
        <family val="2"/>
      </rPr>
      <t>1</t>
    </r>
    <r>
      <rPr>
        <sz val="11"/>
        <color theme="1"/>
        <rFont val="Arial"/>
        <family val="2"/>
      </rPr>
      <t xml:space="preserve"> + C</t>
    </r>
    <r>
      <rPr>
        <vertAlign val="subscript"/>
        <sz val="11"/>
        <color theme="1"/>
        <rFont val="Arial"/>
        <family val="2"/>
      </rPr>
      <t>2</t>
    </r>
    <r>
      <rPr>
        <sz val="11"/>
        <color theme="1"/>
        <rFont val="Arial"/>
        <family val="2"/>
      </rPr>
      <t xml:space="preserve"> - C</t>
    </r>
    <r>
      <rPr>
        <vertAlign val="subscript"/>
        <sz val="11"/>
        <color theme="1"/>
        <rFont val="Arial"/>
        <family val="2"/>
      </rPr>
      <t>3</t>
    </r>
    <r>
      <rPr>
        <sz val="11"/>
        <color theme="1"/>
        <rFont val="Arial"/>
        <family val="2"/>
      </rPr>
      <t xml:space="preserve"> in dB(A).</t>
    </r>
  </si>
  <si>
    <r>
      <t>The final calculation</t>
    </r>
    <r>
      <rPr>
        <sz val="11"/>
        <color theme="1"/>
        <rFont val="Arial"/>
        <family val="2"/>
      </rPr>
      <t xml:space="preserve"> combines the above intermediate calculations to obtain the estimated hydrodynamic noise,</t>
    </r>
  </si>
  <si>
    <r>
      <t xml:space="preserve"> </t>
    </r>
    <r>
      <rPr>
        <b/>
        <sz val="11"/>
        <color theme="1"/>
        <rFont val="Arial"/>
        <family val="2"/>
      </rPr>
      <t>LpAe1m = A + B + C -  rw -  ps</t>
    </r>
  </si>
  <si>
    <t>Nomenclature:</t>
  </si>
  <si>
    <t>X: Pressure ratio</t>
  </si>
  <si>
    <t>Xy: X at max. cavitation</t>
  </si>
  <si>
    <t>A: SPL due to downstream pipe size and Cv</t>
  </si>
  <si>
    <t>B: SPL due to upstream pressure</t>
  </si>
  <si>
    <r>
      <t>C</t>
    </r>
    <r>
      <rPr>
        <vertAlign val="subscript"/>
        <sz val="11"/>
        <color theme="1"/>
        <rFont val="Arial"/>
        <family val="2"/>
      </rPr>
      <t>1</t>
    </r>
    <r>
      <rPr>
        <sz val="11"/>
        <color theme="1"/>
        <rFont val="Arial"/>
        <family val="2"/>
      </rPr>
      <t>: Turbulent sound level</t>
    </r>
  </si>
  <si>
    <r>
      <t>C</t>
    </r>
    <r>
      <rPr>
        <vertAlign val="subscript"/>
        <sz val="11"/>
        <color theme="1"/>
        <rFont val="Arial"/>
        <family val="2"/>
      </rPr>
      <t>2</t>
    </r>
    <r>
      <rPr>
        <sz val="11"/>
        <color theme="1"/>
        <rFont val="Arial"/>
        <family val="2"/>
      </rPr>
      <t>: Correction to C when X is larger than X</t>
    </r>
    <r>
      <rPr>
        <vertAlign val="subscript"/>
        <sz val="11"/>
        <color theme="1"/>
        <rFont val="Arial"/>
        <family val="2"/>
      </rPr>
      <t>fz</t>
    </r>
  </si>
  <si>
    <r>
      <t>C</t>
    </r>
    <r>
      <rPr>
        <vertAlign val="subscript"/>
        <sz val="11"/>
        <color theme="1"/>
        <rFont val="Arial"/>
        <family val="2"/>
      </rPr>
      <t>3</t>
    </r>
    <r>
      <rPr>
        <sz val="11"/>
        <color theme="1"/>
        <rFont val="Arial"/>
        <family val="2"/>
      </rPr>
      <t>: Decreasing sound level if X is greater than Xy</t>
    </r>
  </si>
  <si>
    <r>
      <t>C:  C</t>
    </r>
    <r>
      <rPr>
        <vertAlign val="subscript"/>
        <sz val="11"/>
        <color theme="1"/>
        <rFont val="Arial"/>
        <family val="2"/>
      </rPr>
      <t>1</t>
    </r>
    <r>
      <rPr>
        <sz val="11"/>
        <color theme="1"/>
        <rFont val="Arial"/>
        <family val="2"/>
      </rPr>
      <t xml:space="preserve"> + C</t>
    </r>
    <r>
      <rPr>
        <vertAlign val="subscript"/>
        <sz val="11"/>
        <color theme="1"/>
        <rFont val="Arial"/>
        <family val="2"/>
      </rPr>
      <t>2</t>
    </r>
    <r>
      <rPr>
        <sz val="11"/>
        <color theme="1"/>
        <rFont val="Arial"/>
        <family val="2"/>
      </rPr>
      <t xml:space="preserve"> - C</t>
    </r>
    <r>
      <rPr>
        <vertAlign val="subscript"/>
        <sz val="11"/>
        <color theme="1"/>
        <rFont val="Arial"/>
        <family val="2"/>
      </rPr>
      <t>3</t>
    </r>
  </si>
  <si>
    <r>
      <t>P</t>
    </r>
    <r>
      <rPr>
        <vertAlign val="subscript"/>
        <sz val="11"/>
        <color theme="1"/>
        <rFont val="Arial"/>
        <family val="2"/>
      </rPr>
      <t>1</t>
    </r>
    <r>
      <rPr>
        <sz val="11"/>
        <color theme="1"/>
        <rFont val="Arial"/>
        <family val="2"/>
      </rPr>
      <t>, P</t>
    </r>
    <r>
      <rPr>
        <vertAlign val="subscript"/>
        <sz val="11"/>
        <color theme="1"/>
        <rFont val="Arial"/>
        <family val="2"/>
      </rPr>
      <t>2</t>
    </r>
    <r>
      <rPr>
        <sz val="11"/>
        <color theme="1"/>
        <rFont val="Arial"/>
        <family val="2"/>
      </rPr>
      <t>: pressure upstream and downstream of valve (psia)</t>
    </r>
  </si>
  <si>
    <t>D: Pipe size downstream of valve (inch)</t>
  </si>
  <si>
    <t>Cv: Valve flow coefficient at operating valve travel</t>
  </si>
  <si>
    <t>rw: SPL correction for globe valves, rw = 3. For all others rw = 0</t>
  </si>
  <si>
    <t>ps: Correction for downstream pipe schedule. (40 = 0, 80 = 4, 160 = 8)</t>
  </si>
  <si>
    <r>
      <t>P</t>
    </r>
    <r>
      <rPr>
        <vertAlign val="subscript"/>
        <sz val="11"/>
        <color theme="1"/>
        <rFont val="Arial"/>
        <family val="2"/>
      </rPr>
      <t>V</t>
    </r>
    <r>
      <rPr>
        <sz val="11"/>
        <color theme="1"/>
        <rFont val="Arial"/>
        <family val="2"/>
      </rPr>
      <t>, vapor pressure of the liquid</t>
    </r>
  </si>
  <si>
    <t>ABC Method for predicting control vavle hydrodynamic noise.</t>
  </si>
  <si>
    <t xml:space="preserve"> Pressure: psia, bar, kPa(a), Pipe size inch, mm</t>
  </si>
  <si>
    <r>
      <t xml:space="preserve">This is the December 2019 </t>
    </r>
    <r>
      <rPr>
        <b/>
        <i/>
        <sz val="11"/>
        <color theme="1"/>
        <rFont val="Arial"/>
        <family val="2"/>
      </rPr>
      <t xml:space="preserve">Valve World </t>
    </r>
    <r>
      <rPr>
        <sz val="11"/>
        <color theme="1"/>
        <rFont val="Arial"/>
        <family val="2"/>
      </rPr>
      <t>Magazine article that the worksheet is base on</t>
    </r>
  </si>
  <si>
    <t xml:space="preserve">  Presssure: 1 = psia  2 = bar  3 = kPa</t>
  </si>
  <si>
    <t xml:space="preserve">  Size:  1 = inch  2 = mm</t>
  </si>
  <si>
    <t>WORKSHEET UNITS CONVERTED TO UNITS REQUIRED BY THE CALCULATIONS. ALL OTHER VARIABLES ARE INDEPENDENT OF UNITS</t>
  </si>
  <si>
    <r>
      <t xml:space="preserve">   Liquid pressure recovery factor, F</t>
    </r>
    <r>
      <rPr>
        <vertAlign val="subscript"/>
        <sz val="12"/>
        <color theme="1"/>
        <rFont val="Arial"/>
        <family val="2"/>
      </rPr>
      <t>L</t>
    </r>
  </si>
  <si>
    <r>
      <t>F</t>
    </r>
    <r>
      <rPr>
        <vertAlign val="subscript"/>
        <sz val="11"/>
        <color theme="1"/>
        <rFont val="Arial"/>
        <family val="2"/>
      </rPr>
      <t>L</t>
    </r>
    <r>
      <rPr>
        <sz val="11"/>
        <color theme="1"/>
        <rFont val="Arial"/>
        <family val="2"/>
      </rPr>
      <t>: Valve Liquid pressure recovery factor at operating valve travel</t>
    </r>
  </si>
  <si>
    <r>
      <t>C</t>
    </r>
    <r>
      <rPr>
        <vertAlign val="subscript"/>
        <sz val="12"/>
        <color theme="1"/>
        <rFont val="Arial"/>
        <family val="2"/>
      </rPr>
      <t>1</t>
    </r>
  </si>
  <si>
    <r>
      <t>C</t>
    </r>
    <r>
      <rPr>
        <vertAlign val="subscript"/>
        <sz val="12"/>
        <color theme="1"/>
        <rFont val="Arial"/>
        <family val="2"/>
      </rPr>
      <t>2</t>
    </r>
  </si>
  <si>
    <r>
      <t xml:space="preserve"> C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</t>
    </r>
  </si>
  <si>
    <r>
      <t>C = C</t>
    </r>
    <r>
      <rPr>
        <vertAlign val="subscript"/>
        <sz val="12"/>
        <color theme="1"/>
        <rFont val="Arial"/>
        <family val="2"/>
      </rPr>
      <t>1</t>
    </r>
    <r>
      <rPr>
        <sz val="12"/>
        <color theme="1"/>
        <rFont val="Arial"/>
        <family val="2"/>
      </rPr>
      <t>+C</t>
    </r>
    <r>
      <rPr>
        <vertAlign val="subscript"/>
        <sz val="12"/>
        <color theme="1"/>
        <rFont val="Arial"/>
        <family val="2"/>
      </rPr>
      <t>2</t>
    </r>
    <r>
      <rPr>
        <sz val="12"/>
        <color theme="1"/>
        <rFont val="Arial"/>
        <family val="2"/>
      </rPr>
      <t>-C</t>
    </r>
    <r>
      <rPr>
        <vertAlign val="subscript"/>
        <sz val="12"/>
        <color theme="1"/>
        <rFont val="Arial"/>
        <family val="2"/>
      </rPr>
      <t>3</t>
    </r>
  </si>
  <si>
    <t>LpAe1m = A+B+C-rw-ps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</si>
</sst>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28" x14ac:knownFonts="1">
    <font>
      <sz val="11"/>
      <color theme="1"/>
      <name val="Arial"/>
      <family val="2"/>
    </font>
    <font>
      <b/>
      <sz val="11"/>
      <color theme="1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sz val="9"/>
      <color theme="1"/>
      <name val="Arial"/>
      <family val="2"/>
    </font>
    <font>
      <b/>
      <sz val="14"/>
      <color theme="1"/>
      <name val="Arial"/>
      <family val="2"/>
    </font>
    <font>
      <sz val="11"/>
      <color theme="1"/>
      <name val="Arial"/>
      <family val="2"/>
    </font>
    <font>
      <sz val="12"/>
      <color theme="1"/>
      <name val="Arial"/>
      <family val="2"/>
    </font>
    <font>
      <sz val="14"/>
      <color theme="1"/>
      <name val="Arial"/>
      <family val="2"/>
    </font>
    <font>
      <b/>
      <sz val="12"/>
      <name val="Arial"/>
      <family val="2"/>
    </font>
    <font>
      <b/>
      <sz val="14"/>
      <name val="Arial"/>
      <family val="2"/>
    </font>
    <font>
      <u/>
      <sz val="11"/>
      <color theme="10"/>
      <name val="Arial"/>
      <family val="2"/>
    </font>
    <font>
      <b/>
      <sz val="12"/>
      <color theme="1"/>
      <name val="Arial"/>
      <family val="2"/>
    </font>
    <font>
      <vertAlign val="subscript"/>
      <sz val="11"/>
      <color theme="1"/>
      <name val="Arial"/>
      <family val="2"/>
    </font>
    <font>
      <b/>
      <sz val="16"/>
      <color theme="1"/>
      <name val="Arial"/>
      <family val="2"/>
    </font>
    <font>
      <b/>
      <sz val="18"/>
      <color theme="1"/>
      <name val="Arial"/>
      <family val="2"/>
    </font>
    <font>
      <sz val="18"/>
      <color theme="1"/>
      <name val="Arial"/>
      <family val="2"/>
    </font>
    <font>
      <vertAlign val="subscript"/>
      <sz val="12"/>
      <color theme="1"/>
      <name val="Arial"/>
      <family val="2"/>
    </font>
    <font>
      <sz val="12"/>
      <name val="Arial"/>
      <family val="2"/>
    </font>
    <font>
      <sz val="12"/>
      <color theme="8" tint="-0.249977111117893"/>
      <name val="Arial"/>
      <family val="2"/>
    </font>
    <font>
      <b/>
      <sz val="12"/>
      <color rgb="FF009900"/>
      <name val="Arial"/>
      <family val="2"/>
    </font>
    <font>
      <vertAlign val="subscript"/>
      <sz val="12"/>
      <name val="Arial"/>
      <family val="2"/>
    </font>
    <font>
      <b/>
      <sz val="14"/>
      <color theme="0"/>
      <name val="Arial"/>
      <family val="2"/>
    </font>
    <font>
      <b/>
      <sz val="14"/>
      <color rgb="FF0033CC"/>
      <name val="Arial"/>
      <family val="2"/>
    </font>
    <font>
      <b/>
      <vertAlign val="subscript"/>
      <sz val="14"/>
      <color rgb="FF0033CC"/>
      <name val="Arial"/>
      <family val="2"/>
    </font>
    <font>
      <b/>
      <sz val="14"/>
      <color rgb="FFFF0000"/>
      <name val="Arial"/>
      <family val="2"/>
    </font>
    <font>
      <vertAlign val="superscript"/>
      <sz val="11"/>
      <color theme="1"/>
      <name val="Arial"/>
      <family val="2"/>
    </font>
    <font>
      <b/>
      <i/>
      <sz val="11"/>
      <color theme="1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305496"/>
        <bgColor indexed="64"/>
      </patternFill>
    </fill>
    <fill>
      <patternFill patternType="solid">
        <fgColor theme="2"/>
        <bgColor indexed="64"/>
      </patternFill>
    </fill>
  </fills>
  <borders count="21">
    <border>
      <left/>
      <right/>
      <top/>
      <bottom/>
      <diagonal/>
    </border>
    <border>
      <left style="thick">
        <color auto="1"/>
      </left>
      <right/>
      <top/>
      <bottom/>
      <diagonal/>
    </border>
    <border>
      <left style="thick">
        <color auto="1"/>
      </left>
      <right/>
      <top/>
      <bottom style="thick">
        <color auto="1"/>
      </bottom>
      <diagonal/>
    </border>
    <border>
      <left style="thick">
        <color auto="1"/>
      </left>
      <right/>
      <top style="thick">
        <color auto="1"/>
      </top>
      <bottom/>
      <diagonal/>
    </border>
    <border>
      <left/>
      <right/>
      <top style="thick">
        <color auto="1"/>
      </top>
      <bottom/>
      <diagonal/>
    </border>
    <border>
      <left/>
      <right style="thick">
        <color auto="1"/>
      </right>
      <top style="thick">
        <color auto="1"/>
      </top>
      <bottom/>
      <diagonal/>
    </border>
    <border>
      <left/>
      <right style="thick">
        <color auto="1"/>
      </right>
      <top/>
      <bottom/>
      <diagonal/>
    </border>
    <border>
      <left/>
      <right/>
      <top/>
      <bottom style="thick">
        <color auto="1"/>
      </bottom>
      <diagonal/>
    </border>
    <border>
      <left/>
      <right style="thick">
        <color auto="1"/>
      </right>
      <top/>
      <bottom style="thick">
        <color auto="1"/>
      </bottom>
      <diagonal/>
    </border>
    <border>
      <left style="thick">
        <color auto="1"/>
      </left>
      <right/>
      <top style="thick">
        <color auto="1"/>
      </top>
      <bottom style="thick">
        <color auto="1"/>
      </bottom>
      <diagonal/>
    </border>
    <border>
      <left/>
      <right/>
      <top style="thick">
        <color auto="1"/>
      </top>
      <bottom style="thick">
        <color auto="1"/>
      </bottom>
      <diagonal/>
    </border>
    <border>
      <left/>
      <right style="thick">
        <color auto="1"/>
      </right>
      <top style="thick">
        <color auto="1"/>
      </top>
      <bottom style="thick">
        <color auto="1"/>
      </bottom>
      <diagonal/>
    </border>
    <border>
      <left style="thick">
        <color auto="1"/>
      </left>
      <right style="thick">
        <color auto="1"/>
      </right>
      <top style="thick">
        <color auto="1"/>
      </top>
      <bottom/>
      <diagonal/>
    </border>
    <border>
      <left style="thick">
        <color auto="1"/>
      </left>
      <right style="thick">
        <color auto="1"/>
      </right>
      <top/>
      <bottom style="thick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ck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ck">
        <color auto="1"/>
      </left>
      <right style="medium">
        <color auto="1"/>
      </right>
      <top/>
      <bottom style="medium">
        <color auto="1"/>
      </bottom>
      <diagonal/>
    </border>
    <border>
      <left style="thick">
        <color auto="1"/>
      </left>
      <right style="medium">
        <color auto="1"/>
      </right>
      <top style="medium">
        <color auto="1"/>
      </top>
      <bottom style="thick">
        <color auto="1"/>
      </bottom>
      <diagonal/>
    </border>
    <border>
      <left style="medium">
        <color auto="1"/>
      </left>
      <right style="medium">
        <color auto="1"/>
      </right>
      <top/>
      <bottom style="thick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2">
    <xf numFmtId="0" fontId="0" fillId="0" borderId="0"/>
    <xf numFmtId="0" fontId="11" fillId="0" borderId="0" applyNumberFormat="0" applyFill="0" applyBorder="0" applyAlignment="0" applyProtection="0"/>
  </cellStyleXfs>
  <cellXfs count="125">
    <xf numFmtId="0" fontId="0" fillId="0" borderId="0" xfId="0"/>
    <xf numFmtId="0" fontId="1" fillId="0" borderId="0" xfId="0" applyFont="1"/>
    <xf numFmtId="0" fontId="2" fillId="0" borderId="0" xfId="0" applyFont="1"/>
    <xf numFmtId="0" fontId="2" fillId="0" borderId="0" xfId="0" quotePrefix="1" applyFont="1"/>
    <xf numFmtId="0" fontId="0" fillId="0" borderId="0" xfId="0" applyFill="1" applyProtection="1">
      <protection locked="0"/>
    </xf>
    <xf numFmtId="0" fontId="0" fillId="0" borderId="0" xfId="0" applyFill="1"/>
    <xf numFmtId="0" fontId="2" fillId="0" borderId="0" xfId="0" applyFont="1" applyFill="1" applyProtection="1">
      <protection locked="0"/>
    </xf>
    <xf numFmtId="0" fontId="2" fillId="0" borderId="0" xfId="0" applyFont="1" applyFill="1"/>
    <xf numFmtId="164" fontId="3" fillId="0" borderId="0" xfId="0" applyNumberFormat="1" applyFont="1" applyFill="1"/>
    <xf numFmtId="0" fontId="0" fillId="0" borderId="0" xfId="0" applyFill="1" applyAlignment="1" applyProtection="1">
      <alignment vertical="top"/>
      <protection locked="0"/>
    </xf>
    <xf numFmtId="0" fontId="0" fillId="0" borderId="0" xfId="0" applyAlignment="1">
      <alignment vertical="top"/>
    </xf>
    <xf numFmtId="0" fontId="0" fillId="0" borderId="0" xfId="0" applyAlignment="1"/>
    <xf numFmtId="0" fontId="0" fillId="0" borderId="0" xfId="0" applyFill="1" applyAlignment="1"/>
    <xf numFmtId="0" fontId="7" fillId="0" borderId="0" xfId="0" applyFont="1"/>
    <xf numFmtId="0" fontId="18" fillId="0" borderId="0" xfId="0" quotePrefix="1" applyFont="1"/>
    <xf numFmtId="0" fontId="18" fillId="0" borderId="0" xfId="0" applyFont="1"/>
    <xf numFmtId="0" fontId="0" fillId="0" borderId="0" xfId="0" applyBorder="1"/>
    <xf numFmtId="0" fontId="7" fillId="0" borderId="6" xfId="0" applyFont="1" applyBorder="1"/>
    <xf numFmtId="0" fontId="7" fillId="0" borderId="6" xfId="0" applyFont="1" applyFill="1" applyBorder="1"/>
    <xf numFmtId="0" fontId="1" fillId="0" borderId="6" xfId="0" applyFont="1" applyBorder="1"/>
    <xf numFmtId="0" fontId="7" fillId="0" borderId="6" xfId="0" applyFont="1" applyFill="1" applyBorder="1" applyAlignment="1" applyProtection="1">
      <alignment vertical="top"/>
      <protection locked="0"/>
    </xf>
    <xf numFmtId="0" fontId="7" fillId="0" borderId="6" xfId="0" applyFont="1" applyFill="1" applyBorder="1" applyProtection="1">
      <protection locked="0"/>
    </xf>
    <xf numFmtId="0" fontId="18" fillId="0" borderId="6" xfId="0" applyFont="1" applyFill="1" applyBorder="1" applyProtection="1">
      <protection locked="0"/>
    </xf>
    <xf numFmtId="0" fontId="18" fillId="0" borderId="6" xfId="0" applyFont="1" applyFill="1" applyBorder="1"/>
    <xf numFmtId="0" fontId="7" fillId="0" borderId="6" xfId="0" applyFont="1" applyFill="1" applyBorder="1" applyAlignment="1"/>
    <xf numFmtId="164" fontId="9" fillId="0" borderId="6" xfId="0" applyNumberFormat="1" applyFont="1" applyFill="1" applyBorder="1"/>
    <xf numFmtId="0" fontId="7" fillId="0" borderId="8" xfId="0" applyFont="1" applyBorder="1"/>
    <xf numFmtId="0" fontId="0" fillId="0" borderId="6" xfId="0" applyBorder="1"/>
    <xf numFmtId="0" fontId="0" fillId="0" borderId="11" xfId="0" applyBorder="1" applyAlignment="1"/>
    <xf numFmtId="0" fontId="8" fillId="0" borderId="0" xfId="0" applyFont="1" applyAlignment="1"/>
    <xf numFmtId="0" fontId="1" fillId="0" borderId="0" xfId="0" applyFont="1" applyAlignment="1">
      <alignment vertical="center"/>
    </xf>
    <xf numFmtId="0" fontId="0" fillId="0" borderId="0" xfId="0" applyAlignment="1">
      <alignment horizontal="left"/>
    </xf>
    <xf numFmtId="0" fontId="2" fillId="0" borderId="0" xfId="0" applyFont="1" applyAlignment="1">
      <alignment horizontal="left" vertical="center"/>
    </xf>
    <xf numFmtId="0" fontId="6" fillId="0" borderId="0" xfId="0" applyFont="1" applyAlignment="1">
      <alignment vertical="center"/>
    </xf>
    <xf numFmtId="0" fontId="0" fillId="0" borderId="0" xfId="0" applyFont="1" applyAlignment="1">
      <alignment vertical="center"/>
    </xf>
    <xf numFmtId="0" fontId="11" fillId="0" borderId="0" xfId="1"/>
    <xf numFmtId="0" fontId="0" fillId="0" borderId="0" xfId="0"/>
    <xf numFmtId="0" fontId="18" fillId="0" borderId="14" xfId="0" applyFont="1" applyFill="1" applyBorder="1" applyAlignment="1" applyProtection="1">
      <alignment vertical="top"/>
      <protection locked="0"/>
    </xf>
    <xf numFmtId="0" fontId="18" fillId="0" borderId="14" xfId="0" applyFont="1" applyFill="1" applyBorder="1" applyProtection="1">
      <protection locked="0"/>
    </xf>
    <xf numFmtId="0" fontId="0" fillId="0" borderId="1" xfId="0" applyBorder="1"/>
    <xf numFmtId="0" fontId="0" fillId="0" borderId="3" xfId="0" applyBorder="1"/>
    <xf numFmtId="0" fontId="10" fillId="0" borderId="0" xfId="0" applyFont="1" applyProtection="1"/>
    <xf numFmtId="0" fontId="0" fillId="0" borderId="0" xfId="0" applyProtection="1"/>
    <xf numFmtId="0" fontId="8" fillId="0" borderId="0" xfId="0" applyFont="1" applyProtection="1"/>
    <xf numFmtId="0" fontId="0" fillId="3" borderId="1" xfId="0" applyFill="1" applyBorder="1" applyProtection="1"/>
    <xf numFmtId="0" fontId="5" fillId="3" borderId="12" xfId="0" applyFont="1" applyFill="1" applyBorder="1" applyAlignment="1" applyProtection="1">
      <alignment horizontal="center" vertical="center"/>
    </xf>
    <xf numFmtId="0" fontId="5" fillId="3" borderId="0" xfId="0" applyFont="1" applyFill="1" applyBorder="1" applyProtection="1"/>
    <xf numFmtId="0" fontId="5" fillId="3" borderId="13" xfId="0" applyFont="1" applyFill="1" applyBorder="1" applyAlignment="1" applyProtection="1">
      <alignment horizontal="center" vertical="center"/>
    </xf>
    <xf numFmtId="0" fontId="5" fillId="3" borderId="2" xfId="0" applyFont="1" applyFill="1" applyBorder="1" applyAlignment="1" applyProtection="1">
      <alignment horizontal="center" vertical="center"/>
    </xf>
    <xf numFmtId="0" fontId="5" fillId="3" borderId="7" xfId="0" applyFont="1" applyFill="1" applyBorder="1" applyAlignment="1" applyProtection="1">
      <alignment horizontal="center" vertical="center"/>
    </xf>
    <xf numFmtId="0" fontId="5" fillId="3" borderId="8" xfId="0" applyFont="1" applyFill="1" applyBorder="1" applyAlignment="1" applyProtection="1">
      <alignment horizontal="center" vertical="center"/>
    </xf>
    <xf numFmtId="0" fontId="22" fillId="2" borderId="1" xfId="0" applyFont="1" applyFill="1" applyBorder="1" applyAlignment="1" applyProtection="1">
      <alignment vertical="center"/>
    </xf>
    <xf numFmtId="0" fontId="0" fillId="2" borderId="0" xfId="0" applyFill="1" applyProtection="1"/>
    <xf numFmtId="0" fontId="7" fillId="3" borderId="15" xfId="0" applyFont="1" applyFill="1" applyBorder="1" applyAlignment="1" applyProtection="1"/>
    <xf numFmtId="0" fontId="7" fillId="3" borderId="14" xfId="0" quotePrefix="1" applyFont="1" applyFill="1" applyBorder="1" applyAlignment="1" applyProtection="1">
      <alignment vertical="top"/>
    </xf>
    <xf numFmtId="0" fontId="7" fillId="3" borderId="14" xfId="0" applyFont="1" applyFill="1" applyBorder="1" applyProtection="1"/>
    <xf numFmtId="0" fontId="7" fillId="3" borderId="15" xfId="0" applyFont="1" applyFill="1" applyBorder="1" applyProtection="1"/>
    <xf numFmtId="0" fontId="7" fillId="3" borderId="14" xfId="0" quotePrefix="1" applyFont="1" applyFill="1" applyBorder="1" applyProtection="1"/>
    <xf numFmtId="0" fontId="0" fillId="3" borderId="0" xfId="0" applyFill="1" applyProtection="1"/>
    <xf numFmtId="0" fontId="7" fillId="2" borderId="0" xfId="0" applyFont="1" applyFill="1" applyBorder="1" applyProtection="1"/>
    <xf numFmtId="0" fontId="18" fillId="2" borderId="0" xfId="0" applyFont="1" applyFill="1" applyBorder="1" applyProtection="1"/>
    <xf numFmtId="0" fontId="7" fillId="3" borderId="1" xfId="0" applyFont="1" applyFill="1" applyBorder="1" applyProtection="1"/>
    <xf numFmtId="0" fontId="7" fillId="3" borderId="0" xfId="0" applyFont="1" applyFill="1" applyBorder="1" applyProtection="1"/>
    <xf numFmtId="0" fontId="0" fillId="3" borderId="0" xfId="0" applyFill="1" applyBorder="1" applyProtection="1"/>
    <xf numFmtId="0" fontId="0" fillId="0" borderId="0" xfId="0" applyBorder="1" applyProtection="1"/>
    <xf numFmtId="0" fontId="7" fillId="0" borderId="0" xfId="0" applyFont="1" applyBorder="1" applyProtection="1"/>
    <xf numFmtId="0" fontId="9" fillId="0" borderId="0" xfId="0" applyFont="1" applyFill="1" applyBorder="1" applyAlignment="1" applyProtection="1">
      <alignment horizontal="right"/>
    </xf>
    <xf numFmtId="0" fontId="7" fillId="0" borderId="0" xfId="0" applyFont="1" applyFill="1" applyBorder="1" applyProtection="1"/>
    <xf numFmtId="0" fontId="23" fillId="3" borderId="15" xfId="0" applyFont="1" applyFill="1" applyBorder="1" applyAlignment="1" applyProtection="1"/>
    <xf numFmtId="0" fontId="23" fillId="3" borderId="14" xfId="0" applyFont="1" applyFill="1" applyBorder="1" applyAlignment="1" applyProtection="1"/>
    <xf numFmtId="164" fontId="23" fillId="0" borderId="14" xfId="0" applyNumberFormat="1" applyFont="1" applyFill="1" applyBorder="1" applyAlignment="1" applyProtection="1"/>
    <xf numFmtId="0" fontId="19" fillId="0" borderId="0" xfId="0" applyFont="1" applyBorder="1" applyProtection="1"/>
    <xf numFmtId="0" fontId="22" fillId="2" borderId="1" xfId="0" applyFont="1" applyFill="1" applyBorder="1" applyAlignment="1" applyProtection="1">
      <alignment horizontal="left" vertical="center"/>
    </xf>
    <xf numFmtId="0" fontId="20" fillId="2" borderId="0" xfId="0" applyFont="1" applyFill="1" applyBorder="1" applyProtection="1"/>
    <xf numFmtId="0" fontId="19" fillId="2" borderId="0" xfId="0" applyFont="1" applyFill="1" applyBorder="1" applyProtection="1"/>
    <xf numFmtId="0" fontId="0" fillId="0" borderId="7" xfId="0" applyBorder="1" applyProtection="1"/>
    <xf numFmtId="0" fontId="19" fillId="0" borderId="7" xfId="0" quotePrefix="1" applyFont="1" applyBorder="1" applyProtection="1"/>
    <xf numFmtId="0" fontId="19" fillId="0" borderId="0" xfId="0" applyFont="1" applyProtection="1"/>
    <xf numFmtId="0" fontId="19" fillId="0" borderId="0" xfId="0" quotePrefix="1" applyFont="1" applyProtection="1"/>
    <xf numFmtId="0" fontId="1" fillId="0" borderId="0" xfId="0" applyFont="1" applyAlignment="1" applyProtection="1">
      <alignment horizontal="center" vertical="center"/>
    </xf>
    <xf numFmtId="0" fontId="7" fillId="0" borderId="14" xfId="0" applyFont="1" applyFill="1" applyBorder="1" applyAlignment="1" applyProtection="1">
      <alignment vertical="top"/>
      <protection locked="0"/>
    </xf>
    <xf numFmtId="0" fontId="7" fillId="0" borderId="14" xfId="0" applyFont="1" applyBorder="1" applyAlignment="1" applyProtection="1">
      <alignment vertical="top"/>
      <protection locked="0"/>
    </xf>
    <xf numFmtId="0" fontId="7" fillId="3" borderId="19" xfId="0" applyFont="1" applyFill="1" applyBorder="1" applyProtection="1"/>
    <xf numFmtId="0" fontId="7" fillId="3" borderId="16" xfId="0" applyFont="1" applyFill="1" applyBorder="1" applyProtection="1"/>
    <xf numFmtId="0" fontId="7" fillId="3" borderId="16" xfId="0" applyFont="1" applyFill="1" applyBorder="1" applyAlignment="1" applyProtection="1">
      <alignment vertical="center"/>
    </xf>
    <xf numFmtId="0" fontId="7" fillId="3" borderId="17" xfId="0" applyFont="1" applyFill="1" applyBorder="1" applyAlignment="1" applyProtection="1">
      <alignment vertical="center"/>
    </xf>
    <xf numFmtId="0" fontId="0" fillId="0" borderId="20" xfId="0" applyBorder="1" applyAlignment="1" applyProtection="1">
      <alignment horizontal="right"/>
    </xf>
    <xf numFmtId="0" fontId="0" fillId="0" borderId="20" xfId="0" applyBorder="1" applyProtection="1"/>
    <xf numFmtId="0" fontId="0" fillId="0" borderId="20" xfId="0" applyBorder="1" applyAlignment="1" applyProtection="1">
      <alignment vertical="top"/>
    </xf>
    <xf numFmtId="164" fontId="2" fillId="0" borderId="20" xfId="0" quotePrefix="1" applyNumberFormat="1" applyFont="1" applyBorder="1" applyAlignment="1" applyProtection="1">
      <alignment horizontal="left"/>
    </xf>
    <xf numFmtId="0" fontId="2" fillId="0" borderId="20" xfId="0" applyFont="1" applyBorder="1" applyAlignment="1" applyProtection="1">
      <alignment horizontal="right" vertical="center"/>
    </xf>
    <xf numFmtId="0" fontId="7" fillId="0" borderId="20" xfId="0" applyFont="1" applyBorder="1" applyProtection="1"/>
    <xf numFmtId="0" fontId="7" fillId="0" borderId="20" xfId="0" applyFont="1" applyBorder="1" applyAlignment="1" applyProtection="1">
      <alignment horizontal="right"/>
    </xf>
    <xf numFmtId="0" fontId="7" fillId="0" borderId="20" xfId="0" applyFont="1" applyBorder="1" applyAlignment="1" applyProtection="1">
      <alignment vertical="top"/>
    </xf>
    <xf numFmtId="0" fontId="18" fillId="0" borderId="20" xfId="0" applyFont="1" applyBorder="1" applyAlignment="1" applyProtection="1">
      <alignment horizontal="right"/>
    </xf>
    <xf numFmtId="0" fontId="12" fillId="0" borderId="20" xfId="0" applyFont="1" applyBorder="1" applyAlignment="1" applyProtection="1">
      <alignment horizontal="right"/>
    </xf>
    <xf numFmtId="0" fontId="9" fillId="0" borderId="20" xfId="0" applyFont="1" applyBorder="1" applyProtection="1"/>
    <xf numFmtId="0" fontId="9" fillId="0" borderId="20" xfId="0" applyFont="1" applyBorder="1" applyAlignment="1" applyProtection="1">
      <alignment vertical="top"/>
    </xf>
    <xf numFmtId="2" fontId="9" fillId="0" borderId="20" xfId="0" applyNumberFormat="1" applyFont="1" applyBorder="1" applyProtection="1"/>
    <xf numFmtId="0" fontId="7" fillId="0" borderId="0" xfId="0" applyFont="1" applyAlignment="1" applyProtection="1">
      <alignment horizontal="center" vertical="center"/>
    </xf>
    <xf numFmtId="0" fontId="0" fillId="0" borderId="0" xfId="0" applyAlignment="1" applyProtection="1">
      <alignment horizontal="center"/>
    </xf>
    <xf numFmtId="0" fontId="12" fillId="0" borderId="0" xfId="0" applyFont="1" applyBorder="1" applyProtection="1"/>
    <xf numFmtId="0" fontId="20" fillId="0" borderId="0" xfId="0" applyFont="1" applyBorder="1" applyProtection="1"/>
    <xf numFmtId="0" fontId="7" fillId="0" borderId="20" xfId="0" quotePrefix="1" applyNumberFormat="1" applyFont="1" applyBorder="1" applyProtection="1"/>
    <xf numFmtId="0" fontId="7" fillId="0" borderId="20" xfId="0" quotePrefix="1" applyFont="1" applyBorder="1" applyProtection="1"/>
    <xf numFmtId="0" fontId="0" fillId="3" borderId="3" xfId="0" applyFill="1" applyBorder="1" applyProtection="1"/>
    <xf numFmtId="0" fontId="8" fillId="3" borderId="4" xfId="0" applyFont="1" applyFill="1" applyBorder="1" applyProtection="1"/>
    <xf numFmtId="0" fontId="0" fillId="0" borderId="14" xfId="0" applyBorder="1" applyProtection="1">
      <protection locked="0"/>
    </xf>
    <xf numFmtId="0" fontId="0" fillId="0" borderId="18" xfId="0" applyBorder="1" applyProtection="1">
      <protection locked="0"/>
    </xf>
    <xf numFmtId="0" fontId="4" fillId="0" borderId="0" xfId="0" applyFont="1" applyAlignment="1" applyProtection="1">
      <alignment vertical="center"/>
    </xf>
    <xf numFmtId="0" fontId="4" fillId="0" borderId="0" xfId="0" applyFont="1" applyAlignment="1" applyProtection="1">
      <alignment horizontal="left" vertical="center"/>
    </xf>
    <xf numFmtId="0" fontId="7" fillId="0" borderId="14" xfId="0" applyFont="1" applyBorder="1" applyAlignment="1" applyProtection="1">
      <alignment vertical="center"/>
    </xf>
    <xf numFmtId="0" fontId="7" fillId="0" borderId="14" xfId="0" applyFont="1" applyBorder="1" applyAlignment="1">
      <alignment vertical="center"/>
    </xf>
    <xf numFmtId="0" fontId="15" fillId="0" borderId="9" xfId="0" applyFont="1" applyBorder="1" applyAlignment="1" applyProtection="1">
      <alignment horizontal="center" vertical="center"/>
    </xf>
    <xf numFmtId="0" fontId="16" fillId="0" borderId="10" xfId="0" applyFont="1" applyBorder="1" applyAlignment="1" applyProtection="1">
      <alignment horizontal="center" vertical="center"/>
    </xf>
    <xf numFmtId="0" fontId="5" fillId="3" borderId="3" xfId="0" applyFont="1" applyFill="1" applyBorder="1" applyAlignment="1" applyProtection="1">
      <alignment horizontal="center" vertical="center"/>
    </xf>
    <xf numFmtId="0" fontId="5" fillId="3" borderId="4" xfId="0" applyFont="1" applyFill="1" applyBorder="1" applyAlignment="1" applyProtection="1">
      <alignment horizontal="center" vertical="center"/>
    </xf>
    <xf numFmtId="0" fontId="5" fillId="3" borderId="5" xfId="0" applyFont="1" applyFill="1" applyBorder="1" applyAlignment="1" applyProtection="1">
      <alignment horizontal="center" vertical="center"/>
    </xf>
    <xf numFmtId="0" fontId="25" fillId="0" borderId="0" xfId="0" applyFont="1" applyAlignment="1" applyProtection="1">
      <alignment horizontal="center" vertical="center"/>
    </xf>
    <xf numFmtId="0" fontId="0" fillId="0" borderId="0" xfId="0" applyProtection="1"/>
    <xf numFmtId="0" fontId="1" fillId="0" borderId="0" xfId="0" applyFont="1" applyAlignment="1" applyProtection="1">
      <alignment horizontal="left" vertical="center"/>
    </xf>
    <xf numFmtId="0" fontId="1" fillId="0" borderId="0" xfId="0" applyFont="1" applyAlignment="1" applyProtection="1">
      <alignment horizontal="left"/>
    </xf>
    <xf numFmtId="0" fontId="1" fillId="0" borderId="0" xfId="0" applyFont="1" applyAlignment="1"/>
    <xf numFmtId="0" fontId="14" fillId="0" borderId="0" xfId="0" applyFont="1" applyAlignment="1"/>
    <xf numFmtId="0" fontId="0" fillId="0" borderId="0" xfId="0" applyAlignment="1"/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colors>
    <mruColors>
      <color rgb="FF305496"/>
      <color rgb="FF0033CC"/>
      <color rgb="FF009900"/>
      <color rgb="FF008000"/>
      <color rgb="FFB4C6E7"/>
      <color rgb="FF0033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eetMetadata" Target="metadata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141</xdr:row>
      <xdr:rowOff>53687</xdr:rowOff>
    </xdr:from>
    <xdr:to>
      <xdr:col>10</xdr:col>
      <xdr:colOff>179614</xdr:colOff>
      <xdr:row>173</xdr:row>
      <xdr:rowOff>82879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94A7F39-37D9-4AD1-9AA0-C3F10680DB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6686" y="25379301"/>
          <a:ext cx="6449785" cy="57768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173</xdr:row>
      <xdr:rowOff>134834</xdr:rowOff>
    </xdr:from>
    <xdr:to>
      <xdr:col>10</xdr:col>
      <xdr:colOff>5443</xdr:colOff>
      <xdr:row>189</xdr:row>
      <xdr:rowOff>114053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762D1D4-A7C2-4800-8016-511A0636C4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6686" y="31208105"/>
          <a:ext cx="6275614" cy="28530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29688</xdr:colOff>
      <xdr:row>124</xdr:row>
      <xdr:rowOff>29441</xdr:rowOff>
    </xdr:from>
    <xdr:to>
      <xdr:col>10</xdr:col>
      <xdr:colOff>56902</xdr:colOff>
      <xdr:row>141</xdr:row>
      <xdr:rowOff>93270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54BD9520-2B62-4D06-BC22-FEA8E6B99A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6374" y="22301612"/>
          <a:ext cx="6297385" cy="31172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148442</xdr:colOff>
      <xdr:row>92</xdr:row>
      <xdr:rowOff>57150</xdr:rowOff>
    </xdr:from>
    <xdr:to>
      <xdr:col>10</xdr:col>
      <xdr:colOff>415141</xdr:colOff>
      <xdr:row>124</xdr:row>
      <xdr:rowOff>75457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E75F68ED-A7A2-4D15-BA94-D3C1DF4D35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128" y="16581664"/>
          <a:ext cx="6536870" cy="57659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185303</xdr:colOff>
      <xdr:row>3</xdr:row>
      <xdr:rowOff>0</xdr:rowOff>
    </xdr:from>
    <xdr:to>
      <xdr:col>9</xdr:col>
      <xdr:colOff>360920</xdr:colOff>
      <xdr:row>43</xdr:row>
      <xdr:rowOff>81024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D90EECA0-4690-4639-9C02-740310B6AB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8674" y="538843"/>
          <a:ext cx="5052417" cy="72655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188026</xdr:colOff>
      <xdr:row>43</xdr:row>
      <xdr:rowOff>60613</xdr:rowOff>
    </xdr:from>
    <xdr:to>
      <xdr:col>10</xdr:col>
      <xdr:colOff>383969</xdr:colOff>
      <xdr:row>75</xdr:row>
      <xdr:rowOff>24493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123796AC-30BC-42E8-A020-5F5B13DD07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4712" y="7784027"/>
          <a:ext cx="6466114" cy="5711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188026</xdr:colOff>
      <xdr:row>75</xdr:row>
      <xdr:rowOff>141761</xdr:rowOff>
    </xdr:from>
    <xdr:to>
      <xdr:col>10</xdr:col>
      <xdr:colOff>41069</xdr:colOff>
      <xdr:row>92</xdr:row>
      <xdr:rowOff>66552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7A643A4E-B21C-4812-B08B-9EB5B57783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4712" y="13612832"/>
          <a:ext cx="6123214" cy="29782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6A0374-4C25-4314-8A5B-216BFA9C65E2}">
  <sheetPr>
    <pageSetUpPr fitToPage="1"/>
  </sheetPr>
  <dimension ref="A1:M54"/>
  <sheetViews>
    <sheetView showGridLines="0" tabSelected="1" zoomScale="70" zoomScaleNormal="70" zoomScaleSheetLayoutView="70" workbookViewId="0">
      <selection activeCell="B21" sqref="B21"/>
    </sheetView>
  </sheetViews>
  <sheetFormatPr defaultRowHeight="14.15" x14ac:dyDescent="0.35"/>
  <cols>
    <col min="1" max="1" width="2" customWidth="1"/>
    <col min="2" max="2" width="46.140625" customWidth="1"/>
    <col min="3" max="3" width="9.640625" customWidth="1"/>
    <col min="4" max="8" width="10.2109375" customWidth="1"/>
    <col min="9" max="9" width="0.7109375" customWidth="1"/>
  </cols>
  <sheetData>
    <row r="1" spans="1:13" ht="18" thickTop="1" x14ac:dyDescent="0.4">
      <c r="A1" s="40"/>
      <c r="B1" s="41" t="s">
        <v>24</v>
      </c>
      <c r="C1" s="109" t="s">
        <v>23</v>
      </c>
      <c r="D1" s="42"/>
      <c r="E1" s="42"/>
      <c r="F1" s="42"/>
      <c r="G1" s="42"/>
      <c r="H1" s="42"/>
    </row>
    <row r="2" spans="1:13" ht="18" thickBot="1" x14ac:dyDescent="0.45">
      <c r="B2" s="43" t="s">
        <v>32</v>
      </c>
      <c r="C2" s="110" t="s">
        <v>25</v>
      </c>
      <c r="D2" s="42"/>
      <c r="E2" s="42"/>
      <c r="F2" s="42"/>
      <c r="G2" s="42"/>
      <c r="H2" s="42"/>
    </row>
    <row r="3" spans="1:13" ht="23.6" thickTop="1" thickBot="1" x14ac:dyDescent="0.4">
      <c r="B3" s="113" t="s">
        <v>33</v>
      </c>
      <c r="C3" s="114"/>
      <c r="D3" s="114"/>
      <c r="E3" s="114"/>
      <c r="F3" s="114"/>
      <c r="G3" s="114"/>
      <c r="H3" s="114"/>
      <c r="I3" s="28"/>
    </row>
    <row r="4" spans="1:13" ht="18" thickTop="1" x14ac:dyDescent="0.4">
      <c r="B4" s="105"/>
      <c r="C4" s="106"/>
      <c r="D4" s="45" t="s">
        <v>40</v>
      </c>
      <c r="E4" s="115" t="s">
        <v>31</v>
      </c>
      <c r="F4" s="116"/>
      <c r="G4" s="116"/>
      <c r="H4" s="117"/>
      <c r="I4" s="27"/>
    </row>
    <row r="5" spans="1:13" ht="16.2" customHeight="1" thickBot="1" x14ac:dyDescent="0.45">
      <c r="A5" s="39"/>
      <c r="B5" s="44"/>
      <c r="C5" s="46" t="s">
        <v>30</v>
      </c>
      <c r="D5" s="47" t="s">
        <v>41</v>
      </c>
      <c r="E5" s="48" t="s">
        <v>42</v>
      </c>
      <c r="F5" s="49" t="s">
        <v>43</v>
      </c>
      <c r="G5" s="49" t="s">
        <v>44</v>
      </c>
      <c r="H5" s="50" t="s">
        <v>45</v>
      </c>
      <c r="I5" s="19"/>
      <c r="J5" s="1"/>
      <c r="K5" s="1"/>
      <c r="L5" s="1"/>
      <c r="M5" s="1"/>
    </row>
    <row r="6" spans="1:13" ht="20.149999999999999" customHeight="1" thickTop="1" thickBot="1" x14ac:dyDescent="0.4">
      <c r="A6" s="39"/>
      <c r="B6" s="51" t="s">
        <v>48</v>
      </c>
      <c r="C6" s="52"/>
      <c r="D6" s="52"/>
      <c r="E6" s="52"/>
      <c r="F6" s="52"/>
      <c r="G6" s="52"/>
      <c r="H6" s="52"/>
      <c r="I6" s="27"/>
    </row>
    <row r="7" spans="1:13" s="10" customFormat="1" ht="20.149999999999999" customHeight="1" thickBot="1" x14ac:dyDescent="0.55000000000000004">
      <c r="B7" s="53" t="s">
        <v>34</v>
      </c>
      <c r="C7" s="54" t="str">
        <f>IF(C24=1,"psia",IF(C24=2,"bar(a)",IF(C24=3,"kPa(a)","Undfined")))</f>
        <v>psia</v>
      </c>
      <c r="D7" s="80" t="s">
        <v>54</v>
      </c>
      <c r="E7" s="37">
        <v>100</v>
      </c>
      <c r="F7" s="37">
        <v>100</v>
      </c>
      <c r="G7" s="37">
        <v>100</v>
      </c>
      <c r="H7" s="37">
        <v>100</v>
      </c>
      <c r="I7" s="17"/>
      <c r="J7" s="9"/>
      <c r="K7" s="9"/>
      <c r="L7" s="9"/>
      <c r="M7" s="9"/>
    </row>
    <row r="8" spans="1:13" ht="20.149999999999999" customHeight="1" thickBot="1" x14ac:dyDescent="0.55000000000000004">
      <c r="B8" s="53" t="s">
        <v>35</v>
      </c>
      <c r="C8" s="55" t="str">
        <f>IF(C24=1,"psia",IF(C24=2,"bar(a)",IF(C24=3,"kPa(a)","Undfined")))</f>
        <v>psia</v>
      </c>
      <c r="D8" s="81" t="s">
        <v>55</v>
      </c>
      <c r="E8" s="38">
        <v>40</v>
      </c>
      <c r="F8" s="38">
        <v>40</v>
      </c>
      <c r="G8" s="38">
        <v>40</v>
      </c>
      <c r="H8" s="38">
        <v>40</v>
      </c>
      <c r="I8" s="20"/>
      <c r="J8" s="4"/>
      <c r="K8" s="4"/>
      <c r="L8" s="4"/>
      <c r="M8" s="4"/>
    </row>
    <row r="9" spans="1:13" ht="20.149999999999999" customHeight="1" thickBot="1" x14ac:dyDescent="0.55000000000000004">
      <c r="B9" s="56" t="s">
        <v>36</v>
      </c>
      <c r="C9" s="57" t="str">
        <f>IF(C24=1,"psia",IF(C24=2,"bar(a)",IF(C24=3,"kPa(a)","Undfined")))</f>
        <v>psia</v>
      </c>
      <c r="D9" s="112" t="s">
        <v>57</v>
      </c>
      <c r="E9" s="38">
        <v>0.5</v>
      </c>
      <c r="F9" s="38">
        <v>0.5</v>
      </c>
      <c r="G9" s="38">
        <v>0.5</v>
      </c>
      <c r="H9" s="38">
        <v>0.5</v>
      </c>
      <c r="I9" s="21"/>
      <c r="J9" s="4"/>
      <c r="K9" s="4"/>
      <c r="L9" s="4"/>
      <c r="M9" s="4"/>
    </row>
    <row r="10" spans="1:13" ht="20.149999999999999" customHeight="1" x14ac:dyDescent="0.35">
      <c r="B10" s="44"/>
      <c r="C10" s="58"/>
      <c r="D10" s="42"/>
      <c r="E10" s="42"/>
      <c r="F10" s="42"/>
      <c r="G10" s="42"/>
      <c r="H10" s="42"/>
      <c r="I10" s="21"/>
      <c r="J10" s="5"/>
      <c r="K10" s="5"/>
      <c r="L10" s="5"/>
      <c r="M10" s="5"/>
    </row>
    <row r="11" spans="1:13" ht="20.149999999999999" customHeight="1" thickBot="1" x14ac:dyDescent="0.4">
      <c r="B11" s="51" t="s">
        <v>2</v>
      </c>
      <c r="C11" s="59"/>
      <c r="D11" s="59"/>
      <c r="E11" s="60"/>
      <c r="F11" s="60"/>
      <c r="G11" s="60"/>
      <c r="H11" s="60"/>
      <c r="I11" s="18"/>
      <c r="J11" s="5"/>
      <c r="K11" s="5"/>
      <c r="L11" s="5"/>
      <c r="M11" s="5"/>
    </row>
    <row r="12" spans="1:13" ht="20.149999999999999" customHeight="1" thickBot="1" x14ac:dyDescent="0.4">
      <c r="B12" s="83" t="s">
        <v>51</v>
      </c>
      <c r="C12" s="82" t="str">
        <f>IF(C25=1,"inch",IF(C25=2,"mm","Undefined"))</f>
        <v>inch</v>
      </c>
      <c r="D12" s="111" t="s">
        <v>56</v>
      </c>
      <c r="E12" s="38">
        <v>6</v>
      </c>
      <c r="F12" s="38">
        <v>6</v>
      </c>
      <c r="G12" s="38">
        <v>6</v>
      </c>
      <c r="H12" s="38">
        <v>6</v>
      </c>
      <c r="I12" s="18"/>
      <c r="J12" s="6"/>
      <c r="K12" s="6"/>
      <c r="L12" s="6"/>
      <c r="M12" s="6"/>
    </row>
    <row r="13" spans="1:13" ht="20.149999999999999" customHeight="1" thickBot="1" x14ac:dyDescent="0.55000000000000004">
      <c r="B13" s="56" t="s">
        <v>37</v>
      </c>
      <c r="C13" s="55"/>
      <c r="D13" s="111" t="s">
        <v>4</v>
      </c>
      <c r="E13" s="38">
        <v>85</v>
      </c>
      <c r="F13" s="38">
        <v>85</v>
      </c>
      <c r="G13" s="38">
        <v>85</v>
      </c>
      <c r="H13" s="38">
        <v>85</v>
      </c>
      <c r="I13" s="22"/>
      <c r="J13" s="6"/>
      <c r="K13" s="6"/>
      <c r="L13" s="6"/>
      <c r="M13" s="6"/>
    </row>
    <row r="14" spans="1:13" ht="20.149999999999999" customHeight="1" thickBot="1" x14ac:dyDescent="0.55000000000000004">
      <c r="B14" s="56" t="s">
        <v>104</v>
      </c>
      <c r="C14" s="55"/>
      <c r="D14" s="111" t="s">
        <v>7</v>
      </c>
      <c r="E14" s="38">
        <v>0.7</v>
      </c>
      <c r="F14" s="38">
        <v>0.7</v>
      </c>
      <c r="G14" s="38">
        <v>0.7</v>
      </c>
      <c r="H14" s="38">
        <v>0.7</v>
      </c>
      <c r="I14" s="22"/>
      <c r="J14" s="6"/>
      <c r="K14" s="6"/>
      <c r="L14" s="6"/>
      <c r="M14" s="6"/>
    </row>
    <row r="15" spans="1:13" ht="20.149999999999999" customHeight="1" thickBot="1" x14ac:dyDescent="0.55000000000000004">
      <c r="B15" s="56" t="s">
        <v>38</v>
      </c>
      <c r="C15" s="55"/>
      <c r="D15" s="111" t="s">
        <v>5</v>
      </c>
      <c r="E15" s="38">
        <v>0.28000000000000003</v>
      </c>
      <c r="F15" s="38">
        <v>0.28000000000000003</v>
      </c>
      <c r="G15" s="38">
        <v>0.28000000000000003</v>
      </c>
      <c r="H15" s="38">
        <v>0.28000000000000003</v>
      </c>
      <c r="I15" s="22"/>
      <c r="J15" s="6"/>
      <c r="K15" s="6"/>
      <c r="L15" s="6"/>
      <c r="M15" s="6"/>
    </row>
    <row r="16" spans="1:13" ht="20.149999999999999" customHeight="1" x14ac:dyDescent="0.35">
      <c r="B16" s="44"/>
      <c r="C16" s="63"/>
      <c r="D16" s="64"/>
      <c r="E16" s="64"/>
      <c r="F16" s="64"/>
      <c r="G16" s="64"/>
      <c r="H16" s="64"/>
      <c r="I16" s="22"/>
      <c r="J16" s="6"/>
      <c r="K16" s="6"/>
      <c r="L16" s="6"/>
      <c r="M16" s="6"/>
    </row>
    <row r="17" spans="1:13" ht="20.149999999999999" customHeight="1" thickBot="1" x14ac:dyDescent="0.4">
      <c r="B17" s="51" t="s">
        <v>6</v>
      </c>
      <c r="C17" s="59"/>
      <c r="D17" s="59"/>
      <c r="E17" s="60"/>
      <c r="F17" s="60"/>
      <c r="G17" s="60"/>
      <c r="H17" s="60"/>
      <c r="I17" s="22"/>
      <c r="J17" s="7"/>
      <c r="K17" s="7"/>
      <c r="L17" s="7"/>
      <c r="M17" s="7"/>
    </row>
    <row r="18" spans="1:13" ht="20.149999999999999" customHeight="1" thickBot="1" x14ac:dyDescent="0.4">
      <c r="B18" s="56" t="s">
        <v>49</v>
      </c>
      <c r="C18" s="55" t="s">
        <v>17</v>
      </c>
      <c r="D18" s="111" t="s">
        <v>10</v>
      </c>
      <c r="E18" s="38">
        <v>0</v>
      </c>
      <c r="F18" s="38">
        <v>0</v>
      </c>
      <c r="G18" s="38">
        <v>0</v>
      </c>
      <c r="H18" s="38">
        <v>0</v>
      </c>
      <c r="I18" s="23"/>
      <c r="J18" s="5"/>
      <c r="K18" s="5"/>
      <c r="L18" s="5"/>
      <c r="M18" s="5"/>
    </row>
    <row r="19" spans="1:13" ht="20.149999999999999" customHeight="1" thickBot="1" x14ac:dyDescent="0.4">
      <c r="B19" s="56" t="s">
        <v>8</v>
      </c>
      <c r="C19" s="55" t="s">
        <v>17</v>
      </c>
      <c r="D19" s="111" t="s">
        <v>9</v>
      </c>
      <c r="E19" s="38">
        <v>0</v>
      </c>
      <c r="F19" s="38">
        <v>0</v>
      </c>
      <c r="G19" s="38">
        <v>0</v>
      </c>
      <c r="H19" s="38">
        <v>0</v>
      </c>
      <c r="I19" s="18"/>
      <c r="J19" s="6"/>
      <c r="K19" s="6"/>
      <c r="L19" s="6"/>
      <c r="M19" s="6"/>
    </row>
    <row r="20" spans="1:13" ht="20.149999999999999" customHeight="1" thickBot="1" x14ac:dyDescent="0.45">
      <c r="B20" s="61"/>
      <c r="C20" s="62"/>
      <c r="D20" s="65"/>
      <c r="E20" s="66"/>
      <c r="F20" s="65"/>
      <c r="G20" s="67"/>
      <c r="H20" s="67"/>
      <c r="I20" s="22"/>
      <c r="J20" s="5"/>
      <c r="K20" s="5"/>
      <c r="L20" s="5"/>
      <c r="M20" s="5"/>
    </row>
    <row r="21" spans="1:13" s="11" customFormat="1" ht="20.149999999999999" customHeight="1" thickBot="1" x14ac:dyDescent="0.65">
      <c r="A21" s="29"/>
      <c r="B21" s="68" t="s">
        <v>50</v>
      </c>
      <c r="C21" s="69" t="s">
        <v>11</v>
      </c>
      <c r="D21" s="111" t="s">
        <v>12</v>
      </c>
      <c r="E21" s="70">
        <f>IFERROR(LpAe1m,"")</f>
        <v>90.398697801030551</v>
      </c>
      <c r="F21" s="70" cm="1">
        <f t="array" ref="F21">IFERROR(F49,””)</f>
        <v>90.398697801030551</v>
      </c>
      <c r="G21" s="70" cm="1">
        <f t="array" ref="G21">IFERROR(G49,””)</f>
        <v>90.398697801030551</v>
      </c>
      <c r="H21" s="70" cm="1">
        <f t="array" ref="H21">IFERROR(H49,””)</f>
        <v>90.398697801030551</v>
      </c>
      <c r="I21" s="18"/>
      <c r="J21" s="12"/>
      <c r="K21" s="12"/>
      <c r="L21" s="12"/>
      <c r="M21" s="12"/>
    </row>
    <row r="22" spans="1:13" ht="20.149999999999999" customHeight="1" x14ac:dyDescent="0.35">
      <c r="B22" s="44"/>
      <c r="C22" s="63"/>
      <c r="D22" s="64"/>
      <c r="E22" s="64"/>
      <c r="F22" s="64"/>
      <c r="G22" s="71"/>
      <c r="H22" s="71"/>
      <c r="I22" s="24"/>
      <c r="J22" s="8" t="s">
        <v>39</v>
      </c>
      <c r="K22" s="8"/>
      <c r="L22" s="8"/>
      <c r="M22" s="8"/>
    </row>
    <row r="23" spans="1:13" ht="20.149999999999999" customHeight="1" thickBot="1" x14ac:dyDescent="0.45">
      <c r="B23" s="72" t="s">
        <v>47</v>
      </c>
      <c r="C23" s="59"/>
      <c r="D23" s="59"/>
      <c r="E23" s="73"/>
      <c r="F23" s="74"/>
      <c r="G23" s="74"/>
      <c r="H23" s="74"/>
      <c r="I23" s="25"/>
    </row>
    <row r="24" spans="1:13" ht="20.149999999999999" customHeight="1" thickBot="1" x14ac:dyDescent="0.4">
      <c r="B24" s="84" t="s">
        <v>101</v>
      </c>
      <c r="C24" s="107">
        <v>1</v>
      </c>
      <c r="D24" s="64"/>
      <c r="E24" s="64"/>
      <c r="F24" s="64"/>
      <c r="G24" s="71"/>
      <c r="H24" s="71"/>
      <c r="I24" s="17"/>
    </row>
    <row r="25" spans="1:13" ht="20.149999999999999" customHeight="1" thickBot="1" x14ac:dyDescent="0.4">
      <c r="B25" s="85" t="s">
        <v>102</v>
      </c>
      <c r="C25" s="108">
        <v>1</v>
      </c>
      <c r="D25" s="75"/>
      <c r="E25" s="75"/>
      <c r="F25" s="75"/>
      <c r="G25" s="76"/>
      <c r="H25" s="76"/>
      <c r="I25" s="26"/>
    </row>
    <row r="26" spans="1:13" ht="20.149999999999999" customHeight="1" thickTop="1" x14ac:dyDescent="0.35">
      <c r="B26" s="42"/>
      <c r="C26" s="42"/>
      <c r="D26" s="42"/>
      <c r="E26" s="42"/>
      <c r="F26" s="42"/>
      <c r="G26" s="77"/>
      <c r="H26" s="77"/>
      <c r="I26" s="13"/>
    </row>
    <row r="27" spans="1:13" ht="20.149999999999999" customHeight="1" x14ac:dyDescent="0.35">
      <c r="B27" s="42"/>
      <c r="C27" s="42"/>
      <c r="D27" s="42"/>
      <c r="E27" s="42"/>
      <c r="F27" s="42"/>
      <c r="G27" s="78"/>
      <c r="H27" s="78"/>
      <c r="I27" s="13"/>
    </row>
    <row r="28" spans="1:13" ht="26.15" customHeight="1" x14ac:dyDescent="0.35">
      <c r="B28" s="42"/>
      <c r="C28" s="42"/>
      <c r="D28" s="42"/>
      <c r="E28" s="42"/>
      <c r="F28" s="42"/>
      <c r="G28" s="78"/>
      <c r="H28" s="78"/>
      <c r="I28" s="13"/>
    </row>
    <row r="29" spans="1:13" ht="20.149999999999999" customHeight="1" x14ac:dyDescent="0.35">
      <c r="B29" s="42"/>
      <c r="C29" s="42"/>
      <c r="D29" s="42"/>
      <c r="E29" s="42"/>
      <c r="F29" s="42"/>
      <c r="G29" s="78"/>
      <c r="H29" s="78"/>
      <c r="I29" s="14"/>
      <c r="J29" s="3"/>
      <c r="K29" s="3"/>
      <c r="L29" s="3"/>
      <c r="M29" s="3"/>
    </row>
    <row r="30" spans="1:13" ht="20.149999999999999" customHeight="1" x14ac:dyDescent="0.35">
      <c r="B30" s="118" t="s">
        <v>61</v>
      </c>
      <c r="C30" s="118"/>
      <c r="D30" s="118"/>
      <c r="E30" s="118"/>
      <c r="F30" s="119"/>
      <c r="G30" s="119"/>
      <c r="H30" s="119"/>
      <c r="I30" s="15"/>
      <c r="J30" s="2"/>
      <c r="K30" s="2"/>
      <c r="L30" s="2"/>
      <c r="M30" s="2"/>
    </row>
    <row r="31" spans="1:13" ht="20.149999999999999" customHeight="1" x14ac:dyDescent="0.35">
      <c r="B31" s="120" t="s">
        <v>103</v>
      </c>
      <c r="C31" s="121"/>
      <c r="D31" s="121"/>
      <c r="E31" s="121"/>
      <c r="F31" s="121"/>
      <c r="G31" s="121"/>
      <c r="H31" s="121"/>
      <c r="I31" s="122"/>
      <c r="J31" s="122"/>
      <c r="K31" s="122"/>
    </row>
    <row r="32" spans="1:13" ht="20.149999999999999" customHeight="1" x14ac:dyDescent="0.35">
      <c r="B32" s="42"/>
      <c r="C32" s="42"/>
      <c r="D32" s="79" t="s">
        <v>62</v>
      </c>
      <c r="E32" s="42"/>
      <c r="F32" s="42"/>
      <c r="G32" s="77"/>
      <c r="H32" s="77"/>
      <c r="I32" s="14"/>
      <c r="J32" s="3"/>
      <c r="K32" s="3"/>
      <c r="L32" s="3"/>
      <c r="M32" s="3"/>
    </row>
    <row r="33" spans="2:13" ht="20.149999999999999" customHeight="1" x14ac:dyDescent="0.35">
      <c r="B33" s="86" t="s">
        <v>52</v>
      </c>
      <c r="C33" s="87"/>
      <c r="D33" s="88" t="s">
        <v>0</v>
      </c>
      <c r="E33" s="89">
        <f>IF($C24=1,P_1_*1,IF($C24=2,P_1_*14.5,IF($C24=3,P_1_*0.145,"Undefined")))</f>
        <v>100</v>
      </c>
      <c r="F33" s="89">
        <f>IF($C24=1,F7*1,IF($C24=2,F7*14.5,IF($C24=3,F7*0.145,"Undefined")))</f>
        <v>100</v>
      </c>
      <c r="G33" s="89">
        <f>IF($C24=1,G7*1,IF($C24=2,G7*14.5,IF($C24=3,G7*0.145,"Undefined")))</f>
        <v>100</v>
      </c>
      <c r="H33" s="89">
        <f>IF($C24=1,H7*1,IF($C24=2,H7*14.5,IF($C24=3,H7*0.145,"Undefined")))</f>
        <v>100</v>
      </c>
      <c r="I33" s="14"/>
      <c r="J33" s="3"/>
      <c r="K33" s="3"/>
      <c r="L33" s="3"/>
      <c r="M33" s="3"/>
    </row>
    <row r="34" spans="2:13" ht="15" x14ac:dyDescent="0.35">
      <c r="B34" s="86" t="s">
        <v>53</v>
      </c>
      <c r="C34" s="87"/>
      <c r="D34" s="87" t="s">
        <v>1</v>
      </c>
      <c r="E34" s="89">
        <f>IF($C24=1,P_2_*1,IF($C24=2,P_2_*14.5,IF($C24=3,P_2_*0.145,"Undefined")))</f>
        <v>40</v>
      </c>
      <c r="F34" s="89">
        <f>IF($C24=1,F8*1,IF($C24=2,F8*14.5,IF($C24=3,F8*0.145,"Undefined")))</f>
        <v>40</v>
      </c>
      <c r="G34" s="89">
        <f>IF($C24=1,G8*1,IF($C24=2,G8*14.5,IF($C24=3,G8*0.145,"Undefined")))</f>
        <v>40</v>
      </c>
      <c r="H34" s="89">
        <f>IF($C24=1,H8*1,IF($C24=2,H8*14.5,IF($C24=3,H8*0.145,"Undefined")))</f>
        <v>40</v>
      </c>
      <c r="I34" s="14"/>
      <c r="J34" s="3"/>
      <c r="K34" s="3"/>
      <c r="L34" s="3"/>
      <c r="M34" s="3"/>
    </row>
    <row r="35" spans="2:13" ht="15" x14ac:dyDescent="0.35">
      <c r="B35" s="90" t="s">
        <v>60</v>
      </c>
      <c r="C35" s="87"/>
      <c r="D35" s="87" t="s">
        <v>58</v>
      </c>
      <c r="E35" s="89">
        <f>IF($C24=1,P_v_*1,IF($C24=2,P_v_*14.5,IF($C24=3,P_v_*0.145,"Undefined")))</f>
        <v>0.5</v>
      </c>
      <c r="F35" s="89">
        <f>IF($C24=1,F9*1,IF($C24=2,F9*14.5,IF($C24=3,F9*0.145,"Undefined")))</f>
        <v>0.5</v>
      </c>
      <c r="G35" s="89">
        <f>IF($C24=1,G9*1,IF($C24=2,G9*14.5,IF($C24=3,G9*0.145,"Undefined")))</f>
        <v>0.5</v>
      </c>
      <c r="H35" s="89">
        <f>IF($C24=1,H9*1,IF($C24=2,H9*14.5,IF($C24=3,H9*0.145,"Undefined")))</f>
        <v>0.5</v>
      </c>
      <c r="I35" s="14"/>
      <c r="J35" s="3"/>
      <c r="K35" s="3"/>
      <c r="L35" s="3"/>
      <c r="M35" s="3"/>
    </row>
    <row r="36" spans="2:13" ht="15" x14ac:dyDescent="0.35">
      <c r="B36" s="86" t="s">
        <v>59</v>
      </c>
      <c r="C36" s="87"/>
      <c r="D36" s="87" t="s">
        <v>3</v>
      </c>
      <c r="E36" s="89">
        <f>IF($C25=1,D_*1,IF($C25=2,D_*0.03937,"Undefined"))</f>
        <v>6</v>
      </c>
      <c r="F36" s="89">
        <f>IF($C25=1,F12*1,IF($C25=2,F12*0.03937,"Undefined"))</f>
        <v>6</v>
      </c>
      <c r="G36" s="89">
        <f>IF($C25=1,G12*1,IF($C25=2,G12*0.03937,"Undefined"))</f>
        <v>6</v>
      </c>
      <c r="H36" s="89">
        <f>IF($C25=1,H12*1,IF($C25=2,H12*0.03937,"Undefined"))</f>
        <v>6</v>
      </c>
      <c r="I36" s="14"/>
      <c r="J36" s="3"/>
      <c r="K36" s="3"/>
      <c r="L36" s="3"/>
      <c r="M36" s="3"/>
    </row>
    <row r="37" spans="2:13" ht="15" x14ac:dyDescent="0.35">
      <c r="B37" s="42"/>
      <c r="C37" s="42"/>
      <c r="D37" s="42"/>
      <c r="E37" s="42"/>
      <c r="F37" s="42"/>
      <c r="G37" s="42"/>
      <c r="H37" s="42"/>
      <c r="I37" s="14"/>
      <c r="J37" s="3"/>
      <c r="K37" s="3"/>
      <c r="L37" s="3"/>
      <c r="M37" s="3"/>
    </row>
    <row r="38" spans="2:13" ht="15" x14ac:dyDescent="0.35">
      <c r="B38" s="36"/>
      <c r="C38" s="36"/>
      <c r="D38" s="36"/>
      <c r="E38" s="36"/>
      <c r="F38" s="36"/>
      <c r="G38" s="36"/>
      <c r="H38" s="36"/>
      <c r="I38" s="15"/>
      <c r="J38" s="2"/>
      <c r="K38" s="2"/>
      <c r="L38" s="2"/>
      <c r="M38" s="2"/>
    </row>
    <row r="39" spans="2:13" ht="15.45" x14ac:dyDescent="0.4">
      <c r="B39" s="101" t="s">
        <v>46</v>
      </c>
      <c r="C39" s="36"/>
      <c r="D39" s="36"/>
      <c r="E39" s="36"/>
      <c r="F39" s="36"/>
      <c r="G39" s="36"/>
      <c r="H39" s="36"/>
      <c r="I39" s="15"/>
      <c r="J39" s="2"/>
      <c r="K39" s="2"/>
      <c r="L39" s="2"/>
      <c r="M39" s="2"/>
    </row>
    <row r="40" spans="2:13" ht="15.45" x14ac:dyDescent="0.4">
      <c r="B40" s="16"/>
      <c r="C40" s="65"/>
      <c r="D40" s="65"/>
      <c r="E40" s="102"/>
      <c r="F40" s="71"/>
      <c r="G40" s="64"/>
      <c r="H40" s="64"/>
      <c r="I40" s="13"/>
      <c r="J40" s="36"/>
      <c r="K40" s="36"/>
    </row>
    <row r="41" spans="2:13" ht="15" x14ac:dyDescent="0.35">
      <c r="B41" s="92" t="s">
        <v>26</v>
      </c>
      <c r="C41" s="91"/>
      <c r="D41" s="93" t="s">
        <v>13</v>
      </c>
      <c r="E41" s="103">
        <f>(P_1-P_2)/(P_1-p_v)</f>
        <v>0.60301507537688437</v>
      </c>
      <c r="F41" s="104">
        <f>(F33-F34)/(F33-F35)</f>
        <v>0.60301507537688437</v>
      </c>
      <c r="G41" s="104">
        <f>(G7-G8)/(G7-G9)</f>
        <v>0.60301507537688437</v>
      </c>
      <c r="H41" s="104">
        <f>(H7-H8)/(H7-H9)</f>
        <v>0.60301507537688437</v>
      </c>
      <c r="I41" s="13"/>
      <c r="J41" s="36"/>
      <c r="K41" s="36"/>
    </row>
    <row r="42" spans="2:13" ht="15" x14ac:dyDescent="0.35">
      <c r="B42" s="92" t="s">
        <v>27</v>
      </c>
      <c r="C42" s="91"/>
      <c r="D42" s="93" t="s">
        <v>14</v>
      </c>
      <c r="E42" s="91">
        <f>(1+x_Fz)/2</f>
        <v>0.64</v>
      </c>
      <c r="F42" s="91">
        <f>(1+F15)/2</f>
        <v>0.64</v>
      </c>
      <c r="G42" s="91">
        <f>(1+G15)/2</f>
        <v>0.64</v>
      </c>
      <c r="H42" s="91">
        <f>(1+H15)/2</f>
        <v>0.64</v>
      </c>
      <c r="I42" s="36"/>
      <c r="J42" s="36"/>
      <c r="K42" s="36"/>
    </row>
    <row r="43" spans="2:13" ht="15" x14ac:dyDescent="0.35">
      <c r="B43" s="92" t="s">
        <v>29</v>
      </c>
      <c r="C43" s="91" t="s">
        <v>17</v>
      </c>
      <c r="D43" s="93" t="s">
        <v>15</v>
      </c>
      <c r="E43" s="104">
        <f>8*LOG10(D)+12*LOG10(C_v/D^2)+4</f>
        <v>14.702607102433214</v>
      </c>
      <c r="F43" s="104">
        <f>8*LOG10(F36)+12*LOG10(F13/F36^2)+4</f>
        <v>14.702607102433214</v>
      </c>
      <c r="G43" s="104">
        <f>8*LOG10(G36)+12*LOG10(G13/G36^2)+4</f>
        <v>14.702607102433214</v>
      </c>
      <c r="H43" s="104">
        <f>8*LOG10(H36)+12*LOG10(H13/H36^2)+4</f>
        <v>14.702607102433214</v>
      </c>
      <c r="I43" s="36"/>
      <c r="J43" s="36"/>
      <c r="K43" s="36"/>
    </row>
    <row r="44" spans="2:13" ht="15" x14ac:dyDescent="0.35">
      <c r="B44" s="92" t="s">
        <v>28</v>
      </c>
      <c r="C44" s="91" t="s">
        <v>17</v>
      </c>
      <c r="D44" s="93" t="s">
        <v>16</v>
      </c>
      <c r="E44" s="104">
        <f>35*LOG10(P_1)-35</f>
        <v>35</v>
      </c>
      <c r="F44" s="104">
        <f>35*LOG10(F33)-35</f>
        <v>35</v>
      </c>
      <c r="G44" s="104">
        <f>35*LOG10(G33)-35</f>
        <v>35</v>
      </c>
      <c r="H44" s="104">
        <f>35*LOG10(H33)-35</f>
        <v>35</v>
      </c>
      <c r="I44" s="36"/>
      <c r="J44" s="36"/>
      <c r="K44" s="36"/>
    </row>
    <row r="45" spans="2:13" ht="17.600000000000001" x14ac:dyDescent="0.5">
      <c r="B45" s="92" t="s">
        <v>106</v>
      </c>
      <c r="C45" s="91" t="s">
        <v>17</v>
      </c>
      <c r="D45" s="93" t="s">
        <v>19</v>
      </c>
      <c r="E45" s="104">
        <f>IF(X&gt;=F_L^2,(30*LOG10(10*F_L^2)),30*LOG10(10*X))</f>
        <v>20.705882400855408</v>
      </c>
      <c r="F45" s="104">
        <f>IF(F41&gt;=F14^2,(30*LOG10(10*F14^2)),30*LOG10(10*F41))</f>
        <v>20.705882400855408</v>
      </c>
      <c r="G45" s="104">
        <f>IF(G41&gt;=G14^2,(30*LOG10(10*G14^2)),30*LOG10(10*G41))</f>
        <v>20.705882400855408</v>
      </c>
      <c r="H45" s="104">
        <f>IF(H41&gt;=H14^2,(30*LOG10(10*H14^2)),30*LOG10(10*H41))</f>
        <v>20.705882400855408</v>
      </c>
      <c r="I45" s="36"/>
      <c r="J45" s="36"/>
      <c r="K45" s="36"/>
    </row>
    <row r="46" spans="2:13" ht="17.600000000000001" x14ac:dyDescent="0.5">
      <c r="B46" s="92" t="s">
        <v>107</v>
      </c>
      <c r="C46" s="91" t="s">
        <v>17</v>
      </c>
      <c r="D46" s="93" t="s">
        <v>20</v>
      </c>
      <c r="E46" s="104">
        <f>IF(X&gt;Xy,60*LOG(Xy/x_Fz),IF(X&gt;=x_Fz,60*LOG(X/x_Fz),0))</f>
        <v>19.990208297741933</v>
      </c>
      <c r="F46" s="104">
        <f>IF(F41&gt;F42,60*LOG(F42/F15),IF(F41&gt;=F15,60*LOG(F41/F15),0))</f>
        <v>19.990208297741933</v>
      </c>
      <c r="G46" s="104">
        <f>IF(G41&gt;G42,60*LOG(G42/G15),IF(G41&gt;=G15,60*LOG(G41/G15),0))</f>
        <v>19.990208297741933</v>
      </c>
      <c r="H46" s="104">
        <f>IF(H41&gt;H42,60*LOG(H42/H15),IF(H41&gt;=H15,60*LOG(H41/H15),0))</f>
        <v>19.990208297741933</v>
      </c>
      <c r="I46" s="36"/>
      <c r="J46" s="36"/>
      <c r="K46" s="36"/>
    </row>
    <row r="47" spans="2:13" ht="17.600000000000001" x14ac:dyDescent="0.5">
      <c r="B47" s="94" t="s">
        <v>108</v>
      </c>
      <c r="C47" s="91" t="s">
        <v>17</v>
      </c>
      <c r="D47" s="93" t="s">
        <v>21</v>
      </c>
      <c r="E47" s="104">
        <f>IF(X&gt;=Xy,120*LOG10(X/Xy),0)</f>
        <v>0</v>
      </c>
      <c r="F47" s="104">
        <f>IF(F41&gt;= F42,120*LOG10(F41/F42), 0)</f>
        <v>0</v>
      </c>
      <c r="G47" s="104">
        <f t="shared" ref="G47:H47" si="0">IF(G41&gt;= G42,120*LOG10(G41/G42), 0)</f>
        <v>0</v>
      </c>
      <c r="H47" s="104">
        <f t="shared" si="0"/>
        <v>0</v>
      </c>
      <c r="I47" s="36"/>
      <c r="J47" s="36"/>
      <c r="K47" s="36"/>
    </row>
    <row r="48" spans="2:13" ht="17.600000000000001" x14ac:dyDescent="0.5">
      <c r="B48" s="92" t="s">
        <v>109</v>
      </c>
      <c r="C48" s="91" t="s">
        <v>11</v>
      </c>
      <c r="D48" s="93" t="s">
        <v>22</v>
      </c>
      <c r="E48" s="91">
        <f>C_1+C_2-C_3</f>
        <v>40.696090698597345</v>
      </c>
      <c r="F48" s="91">
        <f>F45+F46-F47</f>
        <v>40.696090698597345</v>
      </c>
      <c r="G48" s="91">
        <f t="shared" ref="G48:H48" si="1">G45+G46-G47</f>
        <v>40.696090698597345</v>
      </c>
      <c r="H48" s="91">
        <f t="shared" si="1"/>
        <v>40.696090698597345</v>
      </c>
      <c r="I48" s="36"/>
      <c r="J48" s="36"/>
      <c r="K48" s="36"/>
    </row>
    <row r="49" spans="2:11" ht="15.45" x14ac:dyDescent="0.4">
      <c r="B49" s="95" t="s">
        <v>110</v>
      </c>
      <c r="C49" s="96" t="s">
        <v>11</v>
      </c>
      <c r="D49" s="97" t="s">
        <v>18</v>
      </c>
      <c r="E49" s="98">
        <f>A+B+C_-rw-ps</f>
        <v>90.398697801030551</v>
      </c>
      <c r="F49" s="98">
        <f>F43+F44+F48-F19-F18</f>
        <v>90.398697801030551</v>
      </c>
      <c r="G49" s="98">
        <f>G43+G44+G48-G19-G18</f>
        <v>90.398697801030551</v>
      </c>
      <c r="H49" s="98">
        <f>H43+H44+H48-H19-H18</f>
        <v>90.398697801030551</v>
      </c>
      <c r="I49" s="36"/>
      <c r="J49" s="36"/>
      <c r="K49" s="36"/>
    </row>
    <row r="50" spans="2:11" ht="15" x14ac:dyDescent="0.35">
      <c r="B50" s="99" t="s">
        <v>63</v>
      </c>
      <c r="C50" s="100"/>
      <c r="D50" s="100"/>
      <c r="E50" s="100"/>
      <c r="F50" s="42"/>
      <c r="G50" s="42"/>
      <c r="H50" s="42"/>
      <c r="I50" s="36"/>
      <c r="J50" s="36"/>
      <c r="K50" s="36"/>
    </row>
    <row r="52" spans="2:11" x14ac:dyDescent="0.35">
      <c r="B52" s="42"/>
      <c r="C52" s="42"/>
      <c r="D52" s="42"/>
      <c r="E52" s="42"/>
      <c r="F52" s="42"/>
      <c r="G52" s="42"/>
      <c r="H52" s="42"/>
    </row>
    <row r="53" spans="2:11" x14ac:dyDescent="0.35">
      <c r="B53" s="42"/>
      <c r="C53" s="42"/>
      <c r="D53" s="42"/>
      <c r="E53" s="42"/>
      <c r="F53" s="42"/>
      <c r="G53" s="42"/>
      <c r="H53" s="42"/>
    </row>
    <row r="54" spans="2:11" x14ac:dyDescent="0.35">
      <c r="B54" s="42"/>
      <c r="C54" s="42"/>
      <c r="D54" s="42"/>
      <c r="E54" s="42"/>
      <c r="F54" s="42"/>
      <c r="G54" s="42"/>
      <c r="H54" s="42"/>
    </row>
  </sheetData>
  <mergeCells count="4">
    <mergeCell ref="B3:H3"/>
    <mergeCell ref="E4:H4"/>
    <mergeCell ref="B30:H30"/>
    <mergeCell ref="B31:K31"/>
  </mergeCells>
  <pageMargins left="0.7" right="0.7" top="0.75" bottom="0.75" header="0.3" footer="0.3"/>
  <pageSetup scale="96" fitToHeight="0" orientation="landscape" horizontalDpi="4294967293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DB7C1D-F4A0-41CF-8E2A-E58A0C87A02F}">
  <dimension ref="B1:J45"/>
  <sheetViews>
    <sheetView showGridLines="0" workbookViewId="0">
      <selection activeCell="B1" sqref="B1:J1"/>
    </sheetView>
  </sheetViews>
  <sheetFormatPr defaultRowHeight="14.15" x14ac:dyDescent="0.35"/>
  <cols>
    <col min="2" max="2" width="110.640625" customWidth="1"/>
  </cols>
  <sheetData>
    <row r="1" spans="2:10" ht="20.149999999999999" x14ac:dyDescent="0.5">
      <c r="B1" s="123" t="s">
        <v>98</v>
      </c>
      <c r="C1" s="124"/>
      <c r="D1" s="124"/>
      <c r="E1" s="124"/>
      <c r="F1" s="124"/>
      <c r="G1" s="124"/>
      <c r="H1" s="124"/>
      <c r="I1" s="124"/>
      <c r="J1" s="124"/>
    </row>
    <row r="2" spans="2:10" x14ac:dyDescent="0.35">
      <c r="B2" s="36" t="s">
        <v>23</v>
      </c>
      <c r="C2" s="36"/>
      <c r="D2" s="36"/>
      <c r="E2" s="36"/>
      <c r="F2" s="36"/>
      <c r="G2" s="36"/>
      <c r="H2" s="36"/>
      <c r="I2" s="36"/>
      <c r="J2" s="36"/>
    </row>
    <row r="3" spans="2:10" x14ac:dyDescent="0.35">
      <c r="B3" s="36" t="s">
        <v>64</v>
      </c>
      <c r="C3" s="36"/>
      <c r="D3" s="36"/>
      <c r="E3" s="36"/>
      <c r="F3" s="36"/>
      <c r="G3" s="36"/>
      <c r="H3" s="36"/>
      <c r="I3" s="36"/>
      <c r="J3" s="36"/>
    </row>
    <row r="4" spans="2:10" x14ac:dyDescent="0.35">
      <c r="B4" s="36"/>
      <c r="C4" s="36"/>
      <c r="D4" s="36"/>
      <c r="E4" s="36"/>
      <c r="F4" s="36"/>
      <c r="G4" s="36"/>
      <c r="H4" s="36"/>
      <c r="I4" s="36"/>
      <c r="J4" s="36"/>
    </row>
    <row r="5" spans="2:10" x14ac:dyDescent="0.35">
      <c r="B5" s="36"/>
      <c r="C5" s="36"/>
      <c r="D5" s="36"/>
      <c r="E5" s="36"/>
      <c r="F5" s="36"/>
      <c r="G5" s="36"/>
      <c r="H5" s="36"/>
      <c r="I5" s="36"/>
      <c r="J5" s="36"/>
    </row>
    <row r="6" spans="2:10" x14ac:dyDescent="0.35">
      <c r="B6" s="31" t="s">
        <v>65</v>
      </c>
      <c r="C6" s="36"/>
      <c r="D6" s="36"/>
      <c r="E6" s="36"/>
      <c r="F6" s="36"/>
      <c r="G6" s="36"/>
      <c r="H6" s="36"/>
      <c r="I6" s="36"/>
      <c r="J6" s="36"/>
    </row>
    <row r="7" spans="2:10" x14ac:dyDescent="0.35">
      <c r="B7" s="31" t="s">
        <v>66</v>
      </c>
      <c r="C7" s="36"/>
      <c r="D7" s="36"/>
      <c r="E7" s="36"/>
      <c r="F7" s="36"/>
      <c r="G7" s="36"/>
      <c r="H7" s="36"/>
      <c r="I7" s="36"/>
      <c r="J7" s="36"/>
    </row>
    <row r="8" spans="2:10" x14ac:dyDescent="0.35">
      <c r="B8" s="32" t="s">
        <v>68</v>
      </c>
      <c r="C8" s="36"/>
      <c r="D8" s="36"/>
      <c r="E8" s="36"/>
      <c r="F8" s="36"/>
      <c r="G8" s="36"/>
      <c r="H8" s="36"/>
      <c r="I8" s="36"/>
      <c r="J8" s="36"/>
    </row>
    <row r="9" spans="2:10" x14ac:dyDescent="0.35">
      <c r="B9" s="31" t="s">
        <v>67</v>
      </c>
      <c r="C9" s="36"/>
      <c r="D9" s="36"/>
      <c r="E9" s="36"/>
      <c r="F9" s="36"/>
      <c r="G9" s="36"/>
      <c r="H9" s="36"/>
      <c r="I9" s="36"/>
      <c r="J9" s="36"/>
    </row>
    <row r="10" spans="2:10" x14ac:dyDescent="0.35">
      <c r="B10" s="36"/>
      <c r="C10" s="36"/>
      <c r="D10" s="36"/>
      <c r="E10" s="36"/>
      <c r="F10" s="36"/>
      <c r="G10" s="36"/>
      <c r="H10" s="36"/>
      <c r="I10" s="36"/>
      <c r="J10" s="36"/>
    </row>
    <row r="11" spans="2:10" x14ac:dyDescent="0.35">
      <c r="B11" s="31" t="s">
        <v>69</v>
      </c>
      <c r="C11" s="36"/>
      <c r="D11" s="36"/>
      <c r="E11" s="36"/>
      <c r="F11" s="36"/>
      <c r="G11" s="36"/>
      <c r="H11" s="36"/>
      <c r="I11" s="36"/>
      <c r="J11" s="36"/>
    </row>
    <row r="12" spans="2:10" x14ac:dyDescent="0.35">
      <c r="B12" s="31" t="s">
        <v>99</v>
      </c>
      <c r="C12" s="36"/>
      <c r="D12" s="36"/>
      <c r="E12" s="36"/>
      <c r="F12" s="36"/>
      <c r="G12" s="36"/>
      <c r="H12" s="36"/>
      <c r="I12" s="36"/>
      <c r="J12" s="36"/>
    </row>
    <row r="13" spans="2:10" x14ac:dyDescent="0.35">
      <c r="B13" s="36"/>
      <c r="C13" s="36"/>
      <c r="D13" s="36"/>
      <c r="E13" s="36"/>
      <c r="F13" s="36"/>
      <c r="G13" s="36"/>
      <c r="H13" s="36"/>
      <c r="I13" s="36"/>
      <c r="J13" s="36"/>
    </row>
    <row r="14" spans="2:10" x14ac:dyDescent="0.35">
      <c r="B14" s="36"/>
      <c r="C14" s="36"/>
      <c r="D14" s="36"/>
      <c r="E14" s="36"/>
      <c r="F14" s="36"/>
      <c r="G14" s="36"/>
      <c r="H14" s="36"/>
      <c r="I14" s="36"/>
      <c r="J14" s="36"/>
    </row>
    <row r="15" spans="2:10" x14ac:dyDescent="0.35">
      <c r="B15" s="30" t="s">
        <v>70</v>
      </c>
      <c r="C15" s="36"/>
      <c r="D15" s="36"/>
      <c r="E15" s="36"/>
      <c r="F15" s="36"/>
      <c r="G15" s="36"/>
      <c r="H15" s="36"/>
      <c r="I15" s="36"/>
      <c r="J15" s="36"/>
    </row>
    <row r="16" spans="2:10" ht="16.75" x14ac:dyDescent="0.35">
      <c r="B16" s="33" t="s">
        <v>71</v>
      </c>
      <c r="C16" s="36"/>
      <c r="D16" s="36"/>
      <c r="E16" s="36"/>
      <c r="F16" s="36"/>
      <c r="G16" s="36"/>
      <c r="H16" s="36"/>
      <c r="I16" s="36"/>
      <c r="J16" s="36"/>
    </row>
    <row r="17" spans="2:10" ht="16.75" x14ac:dyDescent="0.35">
      <c r="B17" s="33" t="s">
        <v>72</v>
      </c>
      <c r="C17" s="36"/>
      <c r="D17" s="36"/>
      <c r="E17" s="36"/>
      <c r="F17" s="36"/>
      <c r="G17" s="36"/>
      <c r="H17" s="36"/>
      <c r="I17" s="36"/>
      <c r="J17" s="36"/>
    </row>
    <row r="18" spans="2:10" ht="16.75" x14ac:dyDescent="0.35">
      <c r="B18" s="33" t="s">
        <v>73</v>
      </c>
      <c r="C18" s="36"/>
      <c r="D18" s="36"/>
      <c r="E18" s="36"/>
      <c r="F18" s="36"/>
      <c r="G18" s="36"/>
      <c r="H18" s="36"/>
      <c r="I18" s="36"/>
      <c r="J18" s="36"/>
    </row>
    <row r="19" spans="2:10" ht="16.75" x14ac:dyDescent="0.35">
      <c r="B19" s="33" t="s">
        <v>74</v>
      </c>
      <c r="C19" s="36"/>
      <c r="D19" s="36"/>
      <c r="E19" s="36"/>
      <c r="F19" s="36"/>
      <c r="G19" s="36"/>
      <c r="H19" s="36"/>
      <c r="I19" s="36"/>
      <c r="J19" s="36"/>
    </row>
    <row r="20" spans="2:10" ht="16.75" x14ac:dyDescent="0.35">
      <c r="B20" s="33" t="s">
        <v>75</v>
      </c>
      <c r="C20" s="36"/>
      <c r="D20" s="36"/>
      <c r="E20" s="36"/>
      <c r="F20" s="36"/>
      <c r="G20" s="36"/>
      <c r="H20" s="36"/>
      <c r="I20" s="36"/>
      <c r="J20" s="36"/>
    </row>
    <row r="21" spans="2:10" ht="16.75" x14ac:dyDescent="0.35">
      <c r="B21" s="33" t="s">
        <v>76</v>
      </c>
      <c r="C21" s="36"/>
      <c r="D21" s="36"/>
      <c r="E21" s="36"/>
      <c r="F21" s="36"/>
      <c r="G21" s="36"/>
      <c r="H21" s="36"/>
      <c r="I21" s="36"/>
      <c r="J21" s="36"/>
    </row>
    <row r="22" spans="2:10" ht="16.75" x14ac:dyDescent="0.35">
      <c r="B22" s="33" t="s">
        <v>77</v>
      </c>
      <c r="C22" s="36"/>
      <c r="D22" s="36"/>
      <c r="E22" s="36"/>
      <c r="F22" s="36"/>
      <c r="G22" s="36"/>
      <c r="H22" s="36"/>
      <c r="I22" s="36"/>
      <c r="J22" s="36"/>
    </row>
    <row r="23" spans="2:10" ht="16.75" x14ac:dyDescent="0.35">
      <c r="B23" s="33" t="s">
        <v>78</v>
      </c>
      <c r="C23" s="36"/>
      <c r="D23" s="36"/>
      <c r="E23" s="36"/>
      <c r="F23" s="36"/>
      <c r="G23" s="36"/>
      <c r="H23" s="36"/>
      <c r="I23" s="36"/>
      <c r="J23" s="36"/>
    </row>
    <row r="24" spans="2:10" ht="21.45" customHeight="1" x14ac:dyDescent="0.35">
      <c r="B24" s="33" t="s">
        <v>79</v>
      </c>
      <c r="C24" s="36"/>
      <c r="D24" s="36"/>
      <c r="E24" s="36"/>
      <c r="F24" s="36"/>
      <c r="G24" s="36"/>
      <c r="H24" s="36"/>
      <c r="I24" s="36"/>
      <c r="J24" s="36"/>
    </row>
    <row r="25" spans="2:10" ht="16.75" x14ac:dyDescent="0.35">
      <c r="B25" s="33" t="s">
        <v>80</v>
      </c>
      <c r="C25" s="36"/>
      <c r="D25" s="36"/>
      <c r="E25" s="36"/>
      <c r="F25" s="36"/>
      <c r="G25" s="36"/>
      <c r="H25" s="36"/>
      <c r="I25" s="36"/>
      <c r="J25" s="36"/>
    </row>
    <row r="26" spans="2:10" x14ac:dyDescent="0.35">
      <c r="B26" s="30" t="s">
        <v>81</v>
      </c>
      <c r="C26" s="36"/>
      <c r="D26" s="36"/>
      <c r="E26" s="36"/>
      <c r="F26" s="36"/>
      <c r="G26" s="36"/>
      <c r="H26" s="36"/>
      <c r="I26" s="36"/>
      <c r="J26" s="36"/>
    </row>
    <row r="27" spans="2:10" x14ac:dyDescent="0.35">
      <c r="B27" s="33" t="s">
        <v>82</v>
      </c>
      <c r="C27" s="36"/>
      <c r="D27" s="36"/>
      <c r="E27" s="36"/>
      <c r="F27" s="36"/>
      <c r="G27" s="36"/>
      <c r="H27" s="36"/>
      <c r="I27" s="36"/>
      <c r="J27" s="36"/>
    </row>
    <row r="28" spans="2:10" x14ac:dyDescent="0.35">
      <c r="B28" s="33"/>
      <c r="C28" s="36"/>
      <c r="D28" s="36"/>
      <c r="E28" s="36"/>
      <c r="F28" s="36"/>
      <c r="G28" s="36"/>
      <c r="H28" s="36"/>
      <c r="I28" s="36"/>
      <c r="J28" s="36"/>
    </row>
    <row r="29" spans="2:10" x14ac:dyDescent="0.35">
      <c r="B29" s="30" t="s">
        <v>83</v>
      </c>
      <c r="C29" s="36"/>
      <c r="D29" s="36"/>
      <c r="E29" s="36"/>
      <c r="F29" s="36"/>
      <c r="G29" s="36"/>
      <c r="H29" s="36"/>
      <c r="I29" s="36"/>
      <c r="J29" s="36"/>
    </row>
    <row r="30" spans="2:10" x14ac:dyDescent="0.35">
      <c r="B30" s="33" t="s">
        <v>84</v>
      </c>
      <c r="C30" s="36"/>
      <c r="D30" s="36"/>
      <c r="E30" s="36"/>
      <c r="F30" s="36"/>
      <c r="G30" s="36"/>
      <c r="H30" s="36"/>
      <c r="I30" s="36"/>
      <c r="J30" s="36"/>
    </row>
    <row r="31" spans="2:10" x14ac:dyDescent="0.35">
      <c r="B31" s="33" t="s">
        <v>85</v>
      </c>
      <c r="C31" s="36"/>
      <c r="D31" s="36"/>
      <c r="E31" s="36"/>
      <c r="F31" s="36"/>
      <c r="G31" s="36"/>
      <c r="H31" s="36"/>
      <c r="I31" s="36"/>
      <c r="J31" s="36"/>
    </row>
    <row r="32" spans="2:10" x14ac:dyDescent="0.35">
      <c r="B32" s="33" t="s">
        <v>86</v>
      </c>
      <c r="C32" s="36"/>
      <c r="D32" s="36"/>
      <c r="E32" s="36"/>
      <c r="F32" s="36"/>
      <c r="G32" s="36"/>
      <c r="H32" s="36"/>
      <c r="I32" s="36"/>
      <c r="J32" s="36"/>
    </row>
    <row r="33" spans="2:10" x14ac:dyDescent="0.35">
      <c r="B33" s="33" t="s">
        <v>87</v>
      </c>
      <c r="C33" s="36"/>
      <c r="D33" s="36"/>
      <c r="E33" s="36"/>
      <c r="F33" s="36"/>
      <c r="G33" s="36"/>
      <c r="H33" s="36"/>
      <c r="I33" s="36"/>
      <c r="J33" s="36"/>
    </row>
    <row r="34" spans="2:10" ht="16.75" x14ac:dyDescent="0.35">
      <c r="B34" s="33" t="s">
        <v>88</v>
      </c>
      <c r="C34" s="36"/>
      <c r="D34" s="36"/>
      <c r="E34" s="36"/>
      <c r="F34" s="36"/>
      <c r="G34" s="36"/>
      <c r="H34" s="36"/>
      <c r="I34" s="36"/>
      <c r="J34" s="36"/>
    </row>
    <row r="35" spans="2:10" ht="16.75" x14ac:dyDescent="0.35">
      <c r="B35" s="33" t="s">
        <v>89</v>
      </c>
      <c r="C35" s="36"/>
      <c r="D35" s="36"/>
      <c r="E35" s="36"/>
      <c r="F35" s="36"/>
      <c r="G35" s="36"/>
      <c r="H35" s="36"/>
      <c r="I35" s="36"/>
      <c r="J35" s="36"/>
    </row>
    <row r="36" spans="2:10" ht="16.75" x14ac:dyDescent="0.35">
      <c r="B36" s="33" t="s">
        <v>90</v>
      </c>
      <c r="C36" s="36"/>
      <c r="D36" s="36"/>
      <c r="E36" s="36"/>
      <c r="F36" s="36"/>
      <c r="G36" s="36"/>
      <c r="H36" s="36"/>
      <c r="I36" s="36"/>
      <c r="J36" s="36"/>
    </row>
    <row r="37" spans="2:10" ht="16.75" x14ac:dyDescent="0.35">
      <c r="B37" s="33" t="s">
        <v>91</v>
      </c>
      <c r="C37" s="36"/>
      <c r="D37" s="36"/>
      <c r="E37" s="36"/>
      <c r="F37" s="36"/>
      <c r="G37" s="36"/>
      <c r="H37" s="36"/>
      <c r="I37" s="36"/>
      <c r="J37" s="36"/>
    </row>
    <row r="38" spans="2:10" ht="16.75" x14ac:dyDescent="0.35">
      <c r="B38" s="34" t="s">
        <v>105</v>
      </c>
      <c r="C38" s="36"/>
      <c r="D38" s="36"/>
      <c r="E38" s="36"/>
      <c r="F38" s="36"/>
      <c r="G38" s="36"/>
      <c r="H38" s="36"/>
      <c r="I38" s="36"/>
      <c r="J38" s="36"/>
    </row>
    <row r="39" spans="2:10" ht="16.75" x14ac:dyDescent="0.35">
      <c r="B39" s="33" t="s">
        <v>92</v>
      </c>
      <c r="C39" s="36"/>
      <c r="D39" s="36"/>
      <c r="E39" s="36"/>
      <c r="F39" s="36"/>
      <c r="G39" s="36"/>
      <c r="H39" s="36"/>
      <c r="I39" s="36"/>
      <c r="J39" s="36"/>
    </row>
    <row r="40" spans="2:10" ht="16.75" x14ac:dyDescent="0.35">
      <c r="B40" s="34" t="s">
        <v>97</v>
      </c>
      <c r="C40" s="36"/>
      <c r="D40" s="36"/>
      <c r="E40" s="36"/>
      <c r="F40" s="36"/>
      <c r="G40" s="36"/>
      <c r="H40" s="36"/>
      <c r="I40" s="36"/>
      <c r="J40" s="36"/>
    </row>
    <row r="41" spans="2:10" x14ac:dyDescent="0.35">
      <c r="B41" s="33" t="s">
        <v>93</v>
      </c>
      <c r="C41" s="36"/>
      <c r="D41" s="36"/>
      <c r="E41" s="36"/>
      <c r="F41" s="36"/>
      <c r="G41" s="36"/>
      <c r="H41" s="36"/>
      <c r="I41" s="36"/>
      <c r="J41" s="36"/>
    </row>
    <row r="42" spans="2:10" x14ac:dyDescent="0.35">
      <c r="B42" s="33" t="s">
        <v>94</v>
      </c>
      <c r="C42" s="36"/>
      <c r="D42" s="36"/>
      <c r="E42" s="36"/>
      <c r="F42" s="36"/>
      <c r="G42" s="36"/>
      <c r="H42" s="36"/>
      <c r="I42" s="36"/>
      <c r="J42" s="36"/>
    </row>
    <row r="43" spans="2:10" x14ac:dyDescent="0.35">
      <c r="B43" s="33" t="s">
        <v>95</v>
      </c>
      <c r="C43" s="36"/>
      <c r="D43" s="36"/>
      <c r="E43" s="36"/>
      <c r="F43" s="36"/>
      <c r="G43" s="36"/>
      <c r="H43" s="36"/>
      <c r="I43" s="36"/>
      <c r="J43" s="36"/>
    </row>
    <row r="44" spans="2:10" x14ac:dyDescent="0.35">
      <c r="B44" s="33" t="s">
        <v>96</v>
      </c>
      <c r="C44" s="36"/>
      <c r="D44" s="36"/>
      <c r="E44" s="36"/>
      <c r="F44" s="36"/>
      <c r="G44" s="36"/>
      <c r="H44" s="36"/>
      <c r="I44" s="36"/>
      <c r="J44" s="36"/>
    </row>
    <row r="45" spans="2:10" x14ac:dyDescent="0.35">
      <c r="B45" s="36"/>
      <c r="C45" s="36"/>
      <c r="D45" s="36"/>
      <c r="E45" s="36"/>
      <c r="F45" s="36"/>
      <c r="G45" s="36"/>
      <c r="H45" s="36"/>
      <c r="I45" s="36"/>
      <c r="J45" s="36"/>
    </row>
  </sheetData>
  <mergeCells count="1">
    <mergeCell ref="B1:J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80430B-CD92-4E62-B61B-FEDCA5444004}">
  <dimension ref="A1:C1"/>
  <sheetViews>
    <sheetView showGridLines="0" showRowColHeaders="0" zoomScaleNormal="100" workbookViewId="0">
      <selection activeCell="F8" sqref="F8"/>
    </sheetView>
  </sheetViews>
  <sheetFormatPr defaultRowHeight="14.15" x14ac:dyDescent="0.35"/>
  <sheetData>
    <row r="1" spans="1:3" x14ac:dyDescent="0.35">
      <c r="A1" s="35"/>
      <c r="C1" t="s">
        <v>100</v>
      </c>
    </row>
  </sheetData>
  <pageMargins left="0.7" right="0.7" top="0.75" bottom="0.75" header="0.3" footer="0.3"/>
  <pageSetup orientation="portrait" horizontalDpi="4294967293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26</vt:i4>
      </vt:variant>
    </vt:vector>
  </HeadingPairs>
  <TitlesOfParts>
    <vt:vector size="29" baseType="lpstr">
      <vt:lpstr>Hydrodynamic Noise ABC</vt:lpstr>
      <vt:lpstr>Calculation Method</vt:lpstr>
      <vt:lpstr>Stop Cavitation Valve World</vt:lpstr>
      <vt:lpstr>A</vt:lpstr>
      <vt:lpstr>B</vt:lpstr>
      <vt:lpstr>C_</vt:lpstr>
      <vt:lpstr>C_1</vt:lpstr>
      <vt:lpstr>C_2</vt:lpstr>
      <vt:lpstr>C_3</vt:lpstr>
      <vt:lpstr>C_v</vt:lpstr>
      <vt:lpstr>ci_</vt:lpstr>
      <vt:lpstr>D</vt:lpstr>
      <vt:lpstr>D_</vt:lpstr>
      <vt:lpstr>F_L</vt:lpstr>
      <vt:lpstr>IEC_2</vt:lpstr>
      <vt:lpstr>LpAe1m</vt:lpstr>
      <vt:lpstr>P_1</vt:lpstr>
      <vt:lpstr>P_1_</vt:lpstr>
      <vt:lpstr>P_2</vt:lpstr>
      <vt:lpstr>P_2_</vt:lpstr>
      <vt:lpstr>p_v</vt:lpstr>
      <vt:lpstr>P_v_</vt:lpstr>
      <vt:lpstr>'Hydrodynamic Noise ABC'!Print_Area</vt:lpstr>
      <vt:lpstr>ps</vt:lpstr>
      <vt:lpstr>rw</vt:lpstr>
      <vt:lpstr>SPL</vt:lpstr>
      <vt:lpstr>X</vt:lpstr>
      <vt:lpstr>x_Fz</vt:lpstr>
      <vt:lpstr>Xy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Jon</dc:creator>
  <cp:lastModifiedBy>Jon Monsen</cp:lastModifiedBy>
  <cp:lastPrinted>2022-08-27T02:01:32Z</cp:lastPrinted>
  <dcterms:created xsi:type="dcterms:W3CDTF">2019-01-03T21:32:00Z</dcterms:created>
  <dcterms:modified xsi:type="dcterms:W3CDTF">2022-08-27T04:12:45Z</dcterms:modified>
</cp:coreProperties>
</file>