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jonmo\Google Drive\! 0 Articles\! 0 Seledting Pump ARTICLE\Final for web site\"/>
    </mc:Choice>
  </mc:AlternateContent>
  <xr:revisionPtr revIDLastSave="0" documentId="13_ncr:1_{90460F35-19FB-4DB4-8829-3251DEEF6667}" xr6:coauthVersionLast="47" xr6:coauthVersionMax="47" xr10:uidLastSave="{00000000-0000-0000-0000-000000000000}"/>
  <bookViews>
    <workbookView xWindow="288" yWindow="1356" windowWidth="21168" windowHeight="10812" xr2:uid="{1F2B8C92-A3E3-41E9-924B-6C43938E1E58}"/>
  </bookViews>
  <sheets>
    <sheet name="Flow, Gain" sheetId="1" r:id="rId1"/>
    <sheet name="Read Me" sheetId="2" r:id="rId2"/>
    <sheet name="Reference Articles" sheetId="4" r:id="rId3"/>
    <sheet name="Sheet2" sheetId="5" state="hidden" r:id="rId4"/>
  </sheets>
  <externalReferences>
    <externalReference r:id="rId5"/>
  </externalReferences>
  <definedNames>
    <definedName name="C_h">'Flow, Gain'!$L$55</definedName>
    <definedName name="d">'[1]Valve Sizing'!$D$12</definedName>
    <definedName name="DELTA_P">'[1]Valve Sizing'!$D$5</definedName>
    <definedName name="DELTA_P_maxQ">'Flow, Gain'!$D$19</definedName>
    <definedName name="DELTA_P_minQ">'Flow, Gain'!$D$18</definedName>
    <definedName name="DELTA_P_Qi">'Flow, Gain'!$D$33</definedName>
    <definedName name="dp_dn">'Flow, Gain'!$D$24</definedName>
    <definedName name="dp_up">'Flow, Gain'!$D$22</definedName>
    <definedName name="dpdn_minQ">'Flow, Gain'!$D$27</definedName>
    <definedName name="dpup_minQ">'Flow, Gain'!$D$26</definedName>
    <definedName name="N_2">'[1]Valve Sizing'!$B$54</definedName>
    <definedName name="P_1">'[1]Valve Sizing'!$D$4</definedName>
    <definedName name="P_1_maxQ">'Flow, Gain'!$D$17</definedName>
    <definedName name="P_1_minQ">'Flow, Gain'!$D$16</definedName>
    <definedName name="P_2_maxQ">'Flow, Gain'!$D$21</definedName>
    <definedName name="P_2_minQ">'Flow, Gain'!$D$20</definedName>
    <definedName name="P1_Qi">'Flow, Gain'!$D$32</definedName>
    <definedName name="P2_Qi">'Flow, Gain'!$D$34</definedName>
    <definedName name="_xlnm.Print_Area" localSheetId="0">'Flow, Gain'!$A$1:$AB$44</definedName>
    <definedName name="_xlnm.Print_Area" localSheetId="1">'Read Me'!$B$2:$M$121</definedName>
    <definedName name="Q">'[1]Valve Sizing'!$D$3</definedName>
    <definedName name="Q_i">'Flow, Gain'!$D$30</definedName>
    <definedName name="Qmax">'Flow, Gain'!$D$15</definedName>
    <definedName name="Qmin">'Flow, Gain'!$D$14</definedName>
    <definedName name="R_dn">'Flow, Gain'!$D$25</definedName>
    <definedName name="R_up">'Flow, Gain'!$D$23</definedName>
    <definedName name="SIGMA_ZETA">'[1]Valve Sizing'!$S$18</definedName>
    <definedName name="SIGMA_ZETA_1">'[1]Valve Sizing'!$S$19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0" i="1" l="1"/>
  <c r="B45" i="1" s="1"/>
  <c r="N59" i="1"/>
  <c r="O59" i="1" s="1"/>
  <c r="F45" i="1" l="1"/>
  <c r="E45" i="1"/>
  <c r="L45" i="1"/>
  <c r="D45" i="1"/>
  <c r="K45" i="1"/>
  <c r="C45" i="1"/>
  <c r="J45" i="1"/>
  <c r="H45" i="1"/>
  <c r="G45" i="1"/>
  <c r="I45" i="1"/>
  <c r="B46" i="1"/>
  <c r="L59" i="1"/>
  <c r="K46" i="1" l="1"/>
  <c r="C46" i="1"/>
  <c r="I46" i="1"/>
  <c r="H46" i="1"/>
  <c r="G46" i="1"/>
  <c r="E46" i="1"/>
  <c r="L46" i="1"/>
  <c r="J46" i="1"/>
  <c r="F46" i="1"/>
  <c r="D46" i="1"/>
  <c r="L58" i="1"/>
  <c r="K58" i="1"/>
  <c r="J58" i="1"/>
  <c r="I58" i="1"/>
  <c r="H58" i="1"/>
  <c r="G58" i="1"/>
  <c r="F58" i="1"/>
  <c r="E58" i="1"/>
  <c r="D58" i="1"/>
  <c r="C58" i="1"/>
  <c r="B59" i="1"/>
  <c r="C63" i="1" l="1"/>
  <c r="C40" i="1"/>
  <c r="K63" i="1"/>
  <c r="J63" i="1"/>
  <c r="I63" i="1"/>
  <c r="H63" i="1"/>
  <c r="G63" i="1"/>
  <c r="F63" i="1"/>
  <c r="E63" i="1"/>
  <c r="D63" i="1"/>
  <c r="H40" i="1"/>
  <c r="J40" i="1"/>
  <c r="I40" i="1"/>
  <c r="G40" i="1"/>
  <c r="F40" i="1"/>
  <c r="E40" i="1"/>
  <c r="D40" i="1"/>
  <c r="B40" i="1"/>
  <c r="K40" i="1"/>
  <c r="D21" i="1"/>
  <c r="D20" i="1"/>
  <c r="D22" i="1"/>
  <c r="D23" i="1" s="1"/>
  <c r="I59" i="1" l="1"/>
  <c r="E59" i="1"/>
  <c r="C59" i="1"/>
  <c r="F59" i="1"/>
  <c r="G59" i="1"/>
  <c r="K59" i="1"/>
  <c r="H59" i="1"/>
  <c r="D59" i="1"/>
  <c r="C64" i="1" s="1"/>
  <c r="C60" i="1" s="1"/>
  <c r="D26" i="1"/>
  <c r="D32" i="1" s="1"/>
  <c r="J59" i="1"/>
  <c r="K64" i="1" s="1"/>
  <c r="K60" i="1" s="1"/>
  <c r="D24" i="1"/>
  <c r="D25" i="1" s="1"/>
  <c r="D27" i="1" s="1"/>
  <c r="D64" i="1" l="1"/>
  <c r="D60" i="1" s="1"/>
  <c r="G64" i="1"/>
  <c r="G60" i="1" s="1"/>
  <c r="J64" i="1"/>
  <c r="J60" i="1" s="1"/>
  <c r="K41" i="1"/>
  <c r="J41" i="1"/>
  <c r="E64" i="1"/>
  <c r="E60" i="1" s="1"/>
  <c r="F64" i="1"/>
  <c r="F60" i="1" s="1"/>
  <c r="D41" i="1"/>
  <c r="J43" i="1"/>
  <c r="D43" i="1"/>
  <c r="C43" i="1"/>
  <c r="G41" i="1"/>
  <c r="E43" i="1"/>
  <c r="E41" i="1"/>
  <c r="F43" i="1"/>
  <c r="F41" i="1"/>
  <c r="I41" i="1"/>
  <c r="L43" i="1"/>
  <c r="H64" i="1"/>
  <c r="H60" i="1" s="1"/>
  <c r="H41" i="1"/>
  <c r="H43" i="1"/>
  <c r="K43" i="1"/>
  <c r="G43" i="1"/>
  <c r="C41" i="1"/>
  <c r="I43" i="1"/>
  <c r="L41" i="1"/>
  <c r="I64" i="1"/>
  <c r="I60" i="1" s="1"/>
  <c r="D34" i="1"/>
  <c r="D33" i="1" s="1"/>
  <c r="L42" i="1" l="1"/>
  <c r="D42" i="1"/>
  <c r="K42" i="1"/>
  <c r="C42" i="1"/>
  <c r="J42" i="1"/>
  <c r="H42" i="1"/>
  <c r="G42" i="1"/>
  <c r="I42" i="1"/>
  <c r="E42" i="1"/>
  <c r="F42" i="1"/>
</calcChain>
</file>

<file path=xl/sharedStrings.xml><?xml version="1.0" encoding="utf-8"?>
<sst xmlns="http://schemas.openxmlformats.org/spreadsheetml/2006/main" count="122" uniqueCount="106">
  <si>
    <t>P_1_minQ</t>
  </si>
  <si>
    <t>P_1_maxQ</t>
  </si>
  <si>
    <t>DELTA_P_minQ</t>
  </si>
  <si>
    <t>DELTA_P_maxQ</t>
  </si>
  <si>
    <t>P_2_minQ</t>
  </si>
  <si>
    <t>P_2_maxQ</t>
  </si>
  <si>
    <t>dp_up</t>
  </si>
  <si>
    <t>Upstream system resistance factor</t>
  </si>
  <si>
    <t>R_up</t>
  </si>
  <si>
    <t>dp_dn</t>
  </si>
  <si>
    <t>Downstream system resistance factor</t>
  </si>
  <si>
    <t>R_dn</t>
  </si>
  <si>
    <t>dpup_minQ</t>
  </si>
  <si>
    <t>dpdn_minQ</t>
  </si>
  <si>
    <t>Q_i</t>
  </si>
  <si>
    <t>P1 at this iteration flow rate</t>
  </si>
  <si>
    <t>P1_Qi</t>
  </si>
  <si>
    <t>P2 at this iteration flow rate</t>
  </si>
  <si>
    <t>P2_Qi</t>
  </si>
  <si>
    <t>Delta P at this iteration flow rate</t>
  </si>
  <si>
    <t>DELTA_P_Qi</t>
  </si>
  <si>
    <t>USER INPUT</t>
  </si>
  <si>
    <t xml:space="preserve">Name of cell </t>
  </si>
  <si>
    <t>to the right</t>
  </si>
  <si>
    <t xml:space="preserve">User inputs and </t>
  </si>
  <si>
    <t>Calculated formulas</t>
  </si>
  <si>
    <t>Minimum design flow</t>
  </si>
  <si>
    <t>Maximum design flow</t>
  </si>
  <si>
    <t>Tabulated Data for Installed Flow graph</t>
  </si>
  <si>
    <t>Tabulated Data for Installed Gain graph</t>
  </si>
  <si>
    <t>(1) Relatve flow is always 0.0 to 1.</t>
  </si>
  <si>
    <t>Fully</t>
  </si>
  <si>
    <t>(1)  Relative flow, Q</t>
  </si>
  <si>
    <t>(3)  P1</t>
  </si>
  <si>
    <t>(4)  Delta P</t>
  </si>
  <si>
    <t>=P_1_minQ-DELTA_P_minQ</t>
  </si>
  <si>
    <t>=P_1_maxQ-DELTA_P_maxQ</t>
  </si>
  <si>
    <t>=P_1_minQ-P_1_maxQ</t>
  </si>
  <si>
    <t>=P_2_maxQ-P_2_minQ</t>
  </si>
  <si>
    <t>=P1_Qi-P2_Qi</t>
  </si>
  <si>
    <t>CALCULATED RESULT</t>
  </si>
  <si>
    <t>INTREMEDIATE CALC</t>
  </si>
  <si>
    <t>Flow</t>
  </si>
  <si>
    <t>Open</t>
  </si>
  <si>
    <t>Valve inlet pressure at maximum design flow</t>
  </si>
  <si>
    <t>Valve inlet pressure at minimum design flow</t>
  </si>
  <si>
    <t>Valve outlet pressure at minimum design flow</t>
  </si>
  <si>
    <t>Valve outlet pressure at maximum design flow</t>
  </si>
  <si>
    <t xml:space="preserve">Valve pressure drop at minimum des. flow </t>
  </si>
  <si>
    <t xml:space="preserve">Valve pressure drop at maximum des. flow </t>
  </si>
  <si>
    <t>Upstream system press drop at min flow</t>
  </si>
  <si>
    <t>Downstream system press drop at min flow</t>
  </si>
  <si>
    <t>(2)  Flow =  Relative flow X Flow @ h=1.0</t>
  </si>
  <si>
    <t>P1 change between P_1_minQ and P_1_maxQ</t>
  </si>
  <si>
    <t>P2 change between P_2_maxQ and P_2_minQ</t>
  </si>
  <si>
    <t>Qmin</t>
  </si>
  <si>
    <t>Qmax</t>
  </si>
  <si>
    <t>=dp_dn/(Qmax^2-Qmin^2)</t>
  </si>
  <si>
    <t>=R_up*Qmin^2</t>
  </si>
  <si>
    <t>=R_dn*Qmin^2</t>
  </si>
  <si>
    <t>User inputs: Process data</t>
  </si>
  <si>
    <t>Control Valve Installed Flow and Gain</t>
  </si>
  <si>
    <t>In conjunction with the user's preferred control valve sizing software</t>
  </si>
  <si>
    <t>Intermediate Calculations</t>
  </si>
  <si>
    <t>=P_1_minQ-(Q_i^2*R_up)+dpup_minQ</t>
  </si>
  <si>
    <t>=P_2_minQ+(Q_i^2*R_dn)-dpdn_minQ</t>
  </si>
  <si>
    <t>(6) Calculated with user's preferred valve sizing software</t>
  </si>
  <si>
    <t>(5) P2</t>
  </si>
  <si>
    <t>(4) Calculated by  process model</t>
  </si>
  <si>
    <t>(5) Calculated by  process model</t>
  </si>
  <si>
    <t>(6) Relative travel, h</t>
  </si>
  <si>
    <r>
      <t xml:space="preserve">(Relative travel is valve % travel </t>
    </r>
    <r>
      <rPr>
        <sz val="16"/>
        <color rgb="FFFF0000"/>
        <rFont val="Symbol"/>
        <family val="1"/>
        <charset val="2"/>
      </rPr>
      <t xml:space="preserve">¸ </t>
    </r>
    <r>
      <rPr>
        <sz val="11"/>
        <color rgb="FFFF0000"/>
        <rFont val="Arial"/>
        <family val="2"/>
      </rPr>
      <t>100)</t>
    </r>
  </si>
  <si>
    <t>GUESS FOR FULLY OPEN FLOW USING PROCESS MODEL</t>
  </si>
  <si>
    <t>User input: Fully open flow guess</t>
  </si>
  <si>
    <t>Fully open flow (Final guess with valve trvel  close to 100%)</t>
  </si>
  <si>
    <t>Process model formulas</t>
  </si>
  <si>
    <r>
      <rPr>
        <sz val="11"/>
        <rFont val="Arial"/>
        <family val="2"/>
      </rPr>
      <t xml:space="preserve">(3) Calculated by  process model </t>
    </r>
    <r>
      <rPr>
        <sz val="11"/>
        <color rgb="FFFF0000"/>
        <rFont val="Arial"/>
        <family val="2"/>
      </rPr>
      <t xml:space="preserve">                                                                  USING THE PROCESS MODEL AND THE USER'S VALVE SIZING SOFTWARE.</t>
    </r>
  </si>
  <si>
    <t>Calculated flow and pressures for entry into user's sizing software</t>
  </si>
  <si>
    <t>Note that 1.0 on the Q/Qmax scale always represents the user's</t>
  </si>
  <si>
    <t>Qmin vertical line</t>
  </si>
  <si>
    <t>Qmax verticle line</t>
  </si>
  <si>
    <t>Minimum flow</t>
  </si>
  <si>
    <t>Maximum flow</t>
  </si>
  <si>
    <t>Flow Guess</t>
  </si>
  <si>
    <t>Pressures for fully open flow guess</t>
  </si>
  <si>
    <t>( Auto copied from Q_i)</t>
  </si>
  <si>
    <r>
      <t xml:space="preserve">(2) Calculated from fully open flow and relative flow. E.g. C40 = C39 * $L40 </t>
    </r>
    <r>
      <rPr>
        <sz val="11"/>
        <color rgb="FFFF0000"/>
        <rFont val="Arial"/>
        <family val="2"/>
      </rPr>
      <t xml:space="preserve">EXCEPT L40 WHICH IS CALCULATED USING INCREMENTAL GUESSES </t>
    </r>
  </si>
  <si>
    <t xml:space="preserve"> specified maximum design flow, Qmax.</t>
  </si>
  <si>
    <t>Valve relative travel, h</t>
  </si>
  <si>
    <t>Relative flow, Q/Qmax</t>
  </si>
  <si>
    <r>
      <t xml:space="preserve">Gain, </t>
    </r>
    <r>
      <rPr>
        <sz val="11"/>
        <color theme="1"/>
        <rFont val="Symbol"/>
        <family val="1"/>
        <charset val="2"/>
      </rPr>
      <t>D</t>
    </r>
    <r>
      <rPr>
        <sz val="11"/>
        <color theme="1"/>
        <rFont val="Arial"/>
        <family val="2"/>
      </rPr>
      <t>(Q/Qmax)/</t>
    </r>
    <r>
      <rPr>
        <sz val="11"/>
        <color theme="1"/>
        <rFont val="Symbol"/>
        <family val="1"/>
        <charset val="2"/>
      </rPr>
      <t>D</t>
    </r>
    <r>
      <rPr>
        <sz val="11"/>
        <color theme="1"/>
        <rFont val="Arial"/>
        <family val="2"/>
      </rPr>
      <t>h</t>
    </r>
  </si>
  <si>
    <t>Delta h</t>
  </si>
  <si>
    <t>Delta (Q/Qmax)</t>
  </si>
  <si>
    <t>Dotted red lines represent where the specified Minimum and Maximum design flows intersect the graphs.</t>
  </si>
  <si>
    <t>=dp_up/(Qmax^2-Qmin^2)</t>
  </si>
  <si>
    <t>Valve description:</t>
  </si>
  <si>
    <t>10" Segment Ball</t>
  </si>
  <si>
    <t>User input: Relative travel from sizing software</t>
  </si>
  <si>
    <t>The effect of control valve flow</t>
  </si>
  <si>
    <t>characterics on controllability</t>
  </si>
  <si>
    <t>Flow Control Magazine</t>
  </si>
  <si>
    <t>February, 2015</t>
  </si>
  <si>
    <t xml:space="preserve">Installed gain as a control </t>
  </si>
  <si>
    <t>valve sizing criterion</t>
  </si>
  <si>
    <t>May, 2015</t>
  </si>
  <si>
    <t>Double click the "PDF" logo to open the file in Acrobat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</si>
</sst>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
  </numFmts>
  <fonts count="24" x14ac:knownFonts="1">
    <font>
      <sz val="11"/>
      <color theme="1"/>
      <name val="Arial"/>
      <family val="2"/>
    </font>
    <font>
      <b/>
      <sz val="11"/>
      <color theme="1"/>
      <name val="Arial"/>
      <family val="2"/>
    </font>
    <font>
      <sz val="10"/>
      <name val="Arial"/>
      <family val="2"/>
    </font>
    <font>
      <b/>
      <sz val="10"/>
      <name val="Arial"/>
      <family val="2"/>
    </font>
    <font>
      <sz val="10"/>
      <color indexed="8"/>
      <name val="Arial"/>
      <family val="2"/>
    </font>
    <font>
      <b/>
      <sz val="11"/>
      <name val="Arial"/>
      <family val="2"/>
    </font>
    <font>
      <b/>
      <u/>
      <sz val="11"/>
      <name val="Arial"/>
      <family val="2"/>
    </font>
    <font>
      <sz val="11"/>
      <color theme="1"/>
      <name val="Calibri"/>
      <family val="2"/>
    </font>
    <font>
      <b/>
      <sz val="14"/>
      <color theme="1"/>
      <name val="Arial"/>
      <family val="2"/>
    </font>
    <font>
      <sz val="11"/>
      <color theme="1"/>
      <name val="Symbol"/>
      <family val="1"/>
      <charset val="2"/>
    </font>
    <font>
      <b/>
      <sz val="14"/>
      <color rgb="FF000000"/>
      <name val="Arial"/>
      <family val="2"/>
    </font>
    <font>
      <b/>
      <sz val="12"/>
      <name val="Arial"/>
      <family val="2"/>
    </font>
    <font>
      <sz val="11"/>
      <color rgb="FFFF0000"/>
      <name val="Arial"/>
      <family val="2"/>
    </font>
    <font>
      <b/>
      <sz val="18"/>
      <color theme="1"/>
      <name val="Arial"/>
      <family val="2"/>
    </font>
    <font>
      <b/>
      <sz val="11"/>
      <color rgb="FF000000"/>
      <name val="Arial"/>
      <family val="2"/>
    </font>
    <font>
      <b/>
      <sz val="14"/>
      <color rgb="FFFF0000"/>
      <name val="Arial"/>
      <family val="2"/>
    </font>
    <font>
      <sz val="14"/>
      <color theme="1"/>
      <name val="Arial"/>
      <family val="2"/>
    </font>
    <font>
      <b/>
      <sz val="20"/>
      <color theme="1"/>
      <name val="Arial"/>
      <family val="2"/>
    </font>
    <font>
      <sz val="16"/>
      <color rgb="FFFF0000"/>
      <name val="Symbol"/>
      <family val="1"/>
      <charset val="2"/>
    </font>
    <font>
      <sz val="10"/>
      <color theme="1"/>
      <name val="Arial"/>
      <family val="2"/>
    </font>
    <font>
      <b/>
      <u/>
      <sz val="12"/>
      <color theme="1"/>
      <name val="Arial"/>
      <family val="2"/>
    </font>
    <font>
      <sz val="11"/>
      <name val="Arial"/>
      <family val="2"/>
    </font>
    <font>
      <b/>
      <sz val="12"/>
      <color rgb="FFFF0000"/>
      <name val="Arial"/>
      <family val="2"/>
    </font>
    <font>
      <sz val="9"/>
      <color theme="1"/>
      <name val="Arial"/>
      <family val="2"/>
    </font>
  </fonts>
  <fills count="15">
    <fill>
      <patternFill patternType="none"/>
    </fill>
    <fill>
      <patternFill patternType="gray125"/>
    </fill>
    <fill>
      <patternFill patternType="solid">
        <fgColor theme="8" tint="0.39994506668294322"/>
        <bgColor indexed="64"/>
      </patternFill>
    </fill>
    <fill>
      <patternFill patternType="solid">
        <fgColor rgb="FFFFC000"/>
        <bgColor indexed="64"/>
      </patternFill>
    </fill>
    <fill>
      <patternFill patternType="solid">
        <fgColor theme="6" tint="0.39994506668294322"/>
        <bgColor indexed="64"/>
      </patternFill>
    </fill>
    <fill>
      <patternFill patternType="solid">
        <fgColor theme="9" tint="0.39994506668294322"/>
        <bgColor indexed="64"/>
      </patternFill>
    </fill>
    <fill>
      <patternFill patternType="solid">
        <fgColor rgb="FFFFFF99"/>
        <bgColor indexed="64"/>
      </patternFill>
    </fill>
    <fill>
      <patternFill patternType="solid">
        <fgColor theme="7" tint="0.59996337778862885"/>
        <bgColor indexed="64"/>
      </patternFill>
    </fill>
    <fill>
      <patternFill patternType="solid">
        <fgColor rgb="FFFCCCF9"/>
        <bgColor indexed="64"/>
      </patternFill>
    </fill>
    <fill>
      <patternFill patternType="solid">
        <fgColor rgb="FFA9D08E"/>
        <bgColor indexed="64"/>
      </patternFill>
    </fill>
    <fill>
      <patternFill patternType="solid">
        <fgColor rgb="FFFCCCF9"/>
        <bgColor rgb="FFA9D08E"/>
      </patternFill>
    </fill>
    <fill>
      <patternFill patternType="solid">
        <fgColor indexed="65"/>
        <bgColor rgb="FFA9D08E"/>
      </patternFill>
    </fill>
    <fill>
      <patternFill patternType="solid">
        <fgColor theme="8" tint="0.39994506668294322"/>
        <bgColor rgb="FF000000"/>
      </patternFill>
    </fill>
    <fill>
      <patternFill patternType="solid">
        <fgColor indexed="65"/>
        <bgColor rgb="FF000000"/>
      </patternFill>
    </fill>
    <fill>
      <patternFill patternType="solid">
        <fgColor rgb="FFDC91F1"/>
        <bgColor indexed="64"/>
      </patternFill>
    </fill>
  </fills>
  <borders count="9">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right/>
      <top/>
      <bottom style="thin">
        <color auto="1"/>
      </bottom>
      <diagonal/>
    </border>
    <border>
      <left style="medium">
        <color auto="1"/>
      </left>
      <right style="medium">
        <color auto="1"/>
      </right>
      <top style="medium">
        <color auto="1"/>
      </top>
      <bottom style="medium">
        <color auto="1"/>
      </bottom>
      <diagonal/>
    </border>
  </borders>
  <cellStyleXfs count="2">
    <xf numFmtId="0" fontId="0" fillId="0" borderId="0"/>
    <xf numFmtId="0" fontId="4" fillId="0" borderId="0"/>
  </cellStyleXfs>
  <cellXfs count="87">
    <xf numFmtId="0" fontId="0" fillId="0" borderId="0" xfId="0"/>
    <xf numFmtId="0" fontId="2" fillId="0" borderId="0" xfId="0" applyFont="1"/>
    <xf numFmtId="0" fontId="3" fillId="0" borderId="0" xfId="0" applyFont="1"/>
    <xf numFmtId="0" fontId="2" fillId="0" borderId="0" xfId="1" applyFont="1"/>
    <xf numFmtId="0" fontId="2" fillId="0" borderId="0" xfId="1" applyFont="1" applyAlignment="1">
      <alignment horizontal="left" vertical="center"/>
    </xf>
    <xf numFmtId="0" fontId="5" fillId="0" borderId="0" xfId="0" applyFont="1"/>
    <xf numFmtId="0" fontId="1" fillId="0" borderId="0" xfId="0" applyFont="1"/>
    <xf numFmtId="0" fontId="0" fillId="0" borderId="0" xfId="0" applyFill="1"/>
    <xf numFmtId="0" fontId="7" fillId="0" borderId="0" xfId="0" applyFont="1" applyAlignment="1">
      <alignment vertical="center"/>
    </xf>
    <xf numFmtId="0" fontId="8" fillId="0" borderId="0" xfId="0" applyFont="1"/>
    <xf numFmtId="0" fontId="6" fillId="0" borderId="0" xfId="0" applyFont="1" applyBorder="1"/>
    <xf numFmtId="2" fontId="0" fillId="0" borderId="0" xfId="0" applyNumberFormat="1" applyBorder="1"/>
    <xf numFmtId="0" fontId="2" fillId="0" borderId="0" xfId="0" applyFont="1" applyBorder="1"/>
    <xf numFmtId="0" fontId="10" fillId="0" borderId="0" xfId="0" applyFont="1" applyAlignment="1">
      <alignment horizontal="center" vertical="center" readingOrder="1"/>
    </xf>
    <xf numFmtId="0" fontId="1" fillId="0" borderId="0" xfId="0" applyFont="1" applyAlignment="1">
      <alignment horizontal="center"/>
    </xf>
    <xf numFmtId="0" fontId="2" fillId="0" borderId="1" xfId="0" applyFont="1" applyBorder="1" applyAlignment="1">
      <alignment horizontal="left"/>
    </xf>
    <xf numFmtId="165" fontId="0" fillId="0" borderId="1" xfId="0" applyNumberFormat="1" applyBorder="1"/>
    <xf numFmtId="0" fontId="0" fillId="0" borderId="1" xfId="0" applyFill="1" applyBorder="1"/>
    <xf numFmtId="0" fontId="0" fillId="0" borderId="1" xfId="0" applyBorder="1"/>
    <xf numFmtId="2" fontId="1" fillId="0" borderId="0" xfId="0" quotePrefix="1" applyNumberFormat="1" applyFont="1"/>
    <xf numFmtId="0" fontId="11" fillId="0" borderId="0" xfId="0" applyFont="1"/>
    <xf numFmtId="0" fontId="13" fillId="0" borderId="0" xfId="0" applyFont="1"/>
    <xf numFmtId="0" fontId="14" fillId="0" borderId="0" xfId="0" quotePrefix="1" applyFont="1" applyAlignment="1">
      <alignment vertical="center"/>
    </xf>
    <xf numFmtId="0" fontId="12" fillId="0" borderId="0" xfId="0" applyFont="1"/>
    <xf numFmtId="2" fontId="2" fillId="3" borderId="1" xfId="0" applyNumberFormat="1" applyFont="1" applyFill="1" applyBorder="1"/>
    <xf numFmtId="2" fontId="0" fillId="3" borderId="1" xfId="0" applyNumberFormat="1" applyFill="1" applyBorder="1"/>
    <xf numFmtId="0" fontId="2" fillId="2" borderId="1" xfId="0" applyFont="1" applyFill="1" applyBorder="1" applyProtection="1">
      <protection locked="0"/>
    </xf>
    <xf numFmtId="0" fontId="15" fillId="0" borderId="0" xfId="0" quotePrefix="1" applyFont="1" applyAlignment="1">
      <alignment horizontal="right"/>
    </xf>
    <xf numFmtId="0" fontId="0" fillId="4" borderId="1" xfId="0" applyFill="1" applyBorder="1"/>
    <xf numFmtId="166" fontId="0" fillId="4" borderId="1" xfId="0" applyNumberFormat="1" applyFill="1" applyBorder="1"/>
    <xf numFmtId="0" fontId="2" fillId="5" borderId="1" xfId="0" applyNumberFormat="1" applyFont="1" applyFill="1" applyBorder="1" applyProtection="1">
      <protection locked="0"/>
    </xf>
    <xf numFmtId="0" fontId="0" fillId="0" borderId="0" xfId="0" applyFill="1" applyBorder="1" applyAlignment="1"/>
    <xf numFmtId="0" fontId="0" fillId="0" borderId="0" xfId="0" applyAlignment="1"/>
    <xf numFmtId="2" fontId="0" fillId="6" borderId="1" xfId="0" applyNumberFormat="1" applyFill="1" applyBorder="1" applyProtection="1">
      <protection locked="0"/>
    </xf>
    <xf numFmtId="0" fontId="1" fillId="0" borderId="0" xfId="0" quotePrefix="1" applyFont="1" applyAlignment="1">
      <alignment vertical="center"/>
    </xf>
    <xf numFmtId="2" fontId="5" fillId="0" borderId="0" xfId="0" quotePrefix="1" applyNumberFormat="1" applyFont="1"/>
    <xf numFmtId="0" fontId="2" fillId="0" borderId="1" xfId="0" applyFont="1" applyFill="1" applyBorder="1" applyAlignment="1">
      <alignment horizontal="left"/>
    </xf>
    <xf numFmtId="0" fontId="0" fillId="6" borderId="1" xfId="0" applyFill="1" applyBorder="1"/>
    <xf numFmtId="0" fontId="9" fillId="0" borderId="0" xfId="0" applyFont="1"/>
    <xf numFmtId="2" fontId="0" fillId="6" borderId="1" xfId="0" applyNumberFormat="1" applyFill="1" applyBorder="1"/>
    <xf numFmtId="0" fontId="20" fillId="0" borderId="0" xfId="0" applyFont="1"/>
    <xf numFmtId="0" fontId="22" fillId="0" borderId="0" xfId="0" applyFont="1"/>
    <xf numFmtId="0" fontId="19" fillId="0" borderId="0" xfId="0" applyFont="1" applyFill="1" applyBorder="1" applyAlignment="1"/>
    <xf numFmtId="0" fontId="0" fillId="0" borderId="6" xfId="0" applyFill="1" applyBorder="1"/>
    <xf numFmtId="0" fontId="0" fillId="7" borderId="1" xfId="0" applyFill="1" applyBorder="1"/>
    <xf numFmtId="0" fontId="0" fillId="0" borderId="0" xfId="0" applyFill="1" applyBorder="1"/>
    <xf numFmtId="0" fontId="22" fillId="0" borderId="0" xfId="0" applyFont="1" applyFill="1" applyAlignment="1">
      <alignment vertical="center"/>
    </xf>
    <xf numFmtId="0" fontId="22" fillId="0" borderId="0" xfId="0" applyFont="1" applyFill="1"/>
    <xf numFmtId="2" fontId="22" fillId="0" borderId="0" xfId="0" applyNumberFormat="1" applyFont="1" applyAlignment="1">
      <alignment horizontal="left"/>
    </xf>
    <xf numFmtId="0" fontId="0" fillId="8" borderId="1" xfId="0" applyFill="1" applyBorder="1" applyProtection="1">
      <protection locked="0"/>
    </xf>
    <xf numFmtId="0" fontId="2" fillId="0" borderId="6" xfId="0" applyFont="1" applyFill="1" applyBorder="1" applyAlignment="1">
      <alignment horizontal="left"/>
    </xf>
    <xf numFmtId="0" fontId="2" fillId="4" borderId="1" xfId="0" applyFont="1" applyFill="1" applyBorder="1"/>
    <xf numFmtId="11" fontId="2" fillId="4" borderId="1" xfId="0" applyNumberFormat="1" applyFont="1" applyFill="1" applyBorder="1"/>
    <xf numFmtId="164" fontId="2" fillId="4" borderId="1" xfId="0" applyNumberFormat="1" applyFont="1" applyFill="1" applyBorder="1"/>
    <xf numFmtId="2" fontId="2" fillId="4" borderId="1" xfId="0" applyNumberFormat="1" applyFont="1" applyFill="1" applyBorder="1"/>
    <xf numFmtId="166" fontId="0" fillId="0" borderId="0" xfId="0" applyNumberFormat="1" applyBorder="1"/>
    <xf numFmtId="166" fontId="0" fillId="4" borderId="3" xfId="0" applyNumberFormat="1" applyFill="1" applyBorder="1"/>
    <xf numFmtId="166" fontId="12" fillId="0" borderId="0" xfId="0" applyNumberFormat="1" applyFont="1" applyBorder="1"/>
    <xf numFmtId="0" fontId="0" fillId="14" borderId="1" xfId="0" applyFill="1" applyBorder="1" applyProtection="1">
      <protection locked="0"/>
    </xf>
    <xf numFmtId="49" fontId="0" fillId="0" borderId="0" xfId="0" applyNumberFormat="1" applyAlignment="1">
      <alignment horizontal="left"/>
    </xf>
    <xf numFmtId="0" fontId="16" fillId="0" borderId="8" xfId="0" applyFont="1" applyBorder="1" applyAlignment="1" applyProtection="1">
      <protection locked="0"/>
    </xf>
    <xf numFmtId="0" fontId="8" fillId="0" borderId="8" xfId="0" applyFont="1" applyBorder="1" applyAlignment="1"/>
    <xf numFmtId="0" fontId="1" fillId="0" borderId="8" xfId="0" applyFont="1" applyBorder="1" applyAlignment="1"/>
    <xf numFmtId="0" fontId="23" fillId="6" borderId="3" xfId="0" applyFont="1" applyFill="1" applyBorder="1" applyAlignment="1">
      <alignment horizontal="center"/>
    </xf>
    <xf numFmtId="0" fontId="23" fillId="0" borderId="2" xfId="0" applyFont="1" applyBorder="1" applyAlignment="1">
      <alignment horizontal="center"/>
    </xf>
    <xf numFmtId="0" fontId="23" fillId="0" borderId="4" xfId="0" applyFont="1" applyBorder="1" applyAlignment="1">
      <alignment horizontal="center"/>
    </xf>
    <xf numFmtId="0" fontId="17" fillId="0" borderId="0" xfId="0" applyFont="1" applyAlignment="1">
      <alignment horizontal="center"/>
    </xf>
    <xf numFmtId="0" fontId="0" fillId="14" borderId="3" xfId="0" applyFill="1" applyBorder="1" applyAlignment="1">
      <alignment horizontal="center"/>
    </xf>
    <xf numFmtId="0" fontId="0" fillId="14" borderId="2" xfId="0" applyFill="1" applyBorder="1" applyAlignment="1">
      <alignment horizontal="center"/>
    </xf>
    <xf numFmtId="0" fontId="0" fillId="14" borderId="4" xfId="0" applyFill="1" applyBorder="1" applyAlignment="1">
      <alignment horizontal="center"/>
    </xf>
    <xf numFmtId="0" fontId="0" fillId="4" borderId="3" xfId="0" applyFill="1" applyBorder="1" applyAlignment="1">
      <alignment horizontal="center"/>
    </xf>
    <xf numFmtId="0" fontId="0" fillId="0" borderId="2" xfId="0" applyBorder="1" applyAlignment="1">
      <alignment horizontal="center"/>
    </xf>
    <xf numFmtId="0" fontId="0" fillId="0" borderId="2" xfId="0" applyBorder="1" applyAlignment="1"/>
    <xf numFmtId="0" fontId="19" fillId="10" borderId="3" xfId="0" applyFont="1" applyFill="1" applyBorder="1" applyAlignment="1">
      <alignment horizontal="center"/>
    </xf>
    <xf numFmtId="0" fontId="0" fillId="11" borderId="2" xfId="0" applyFill="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0" borderId="4" xfId="0" applyBorder="1" applyAlignment="1">
      <alignment horizontal="center"/>
    </xf>
    <xf numFmtId="0" fontId="0" fillId="9" borderId="7" xfId="0" applyFill="1" applyBorder="1" applyAlignment="1">
      <alignment horizontal="center"/>
    </xf>
    <xf numFmtId="0" fontId="0" fillId="0" borderId="7" xfId="0" applyBorder="1" applyAlignment="1"/>
    <xf numFmtId="0" fontId="2" fillId="12" borderId="5" xfId="0" applyFont="1" applyFill="1" applyBorder="1" applyAlignment="1" applyProtection="1">
      <alignment horizontal="center"/>
      <protection locked="0"/>
    </xf>
    <xf numFmtId="0" fontId="0" fillId="13" borderId="0" xfId="0" applyFill="1" applyBorder="1" applyAlignment="1">
      <alignment horizontal="center"/>
    </xf>
    <xf numFmtId="0" fontId="0" fillId="13" borderId="0" xfId="0" applyFill="1" applyAlignment="1">
      <alignment horizontal="center"/>
    </xf>
    <xf numFmtId="0" fontId="0" fillId="0" borderId="5" xfId="0" applyBorder="1" applyAlignment="1"/>
    <xf numFmtId="0" fontId="0" fillId="0" borderId="0" xfId="0" applyAlignment="1"/>
    <xf numFmtId="0" fontId="16" fillId="0" borderId="0" xfId="0" applyFont="1" applyAlignment="1">
      <alignment horizontal="center"/>
    </xf>
    <xf numFmtId="0" fontId="0" fillId="0" borderId="0" xfId="0" applyAlignment="1">
      <alignment horizontal="center"/>
    </xf>
  </cellXfs>
  <cellStyles count="2">
    <cellStyle name="Normal" xfId="0" builtinId="0"/>
    <cellStyle name="Normal_Valve P1 and P2 vs Q Rev 3" xfId="1" xr:uid="{41B01FD1-ED54-4E55-BC7C-9186F5DA54F6}"/>
  </cellStyles>
  <dxfs count="0"/>
  <tableStyles count="0" defaultTableStyle="TableStyleMedium2" defaultPivotStyle="PivotStyleLight16"/>
  <colors>
    <mruColors>
      <color rgb="FFDC91F1"/>
      <color rgb="FF9BC2E6"/>
      <color rgb="FF000000"/>
      <color rgb="FFFFFF99"/>
      <color rgb="FFA9D08E"/>
      <color rgb="FFFFFFFF"/>
      <color rgb="FFC9C9C9"/>
      <color rgb="FFFCCCF9"/>
      <color rgb="FFD1D1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mn-cs"/>
              </a:defRPr>
            </a:pPr>
            <a:r>
              <a:rPr lang="en-US" b="1" baseline="0">
                <a:latin typeface="Arial" panose="020B0604020202020204" pitchFamily="34" charset="0"/>
              </a:rPr>
              <a:t>Installed Relative Flow vs. Relative Travel</a:t>
            </a:r>
          </a:p>
        </c:rich>
      </c:tx>
      <c:layout>
        <c:manualLayout>
          <c:xMode val="edge"/>
          <c:yMode val="edge"/>
          <c:x val="0.21111154936851861"/>
          <c:y val="3.289845574968237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mn-cs"/>
            </a:defRPr>
          </a:pPr>
          <a:endParaRPr lang="en-US"/>
        </a:p>
      </c:txPr>
    </c:title>
    <c:autoTitleDeleted val="0"/>
    <c:plotArea>
      <c:layout/>
      <c:scatterChart>
        <c:scatterStyle val="smoothMarker"/>
        <c:varyColors val="0"/>
        <c:ser>
          <c:idx val="1"/>
          <c:order val="0"/>
          <c:spPr>
            <a:ln w="47625" cap="rnd">
              <a:solidFill>
                <a:srgbClr val="0033CC"/>
              </a:solidFill>
              <a:round/>
            </a:ln>
            <a:effectLst/>
          </c:spPr>
          <c:marker>
            <c:symbol val="none"/>
          </c:marker>
          <c:xVal>
            <c:numRef>
              <c:f>'Flow, Gain'!$B$44:$L$44</c:f>
              <c:numCache>
                <c:formatCode>General</c:formatCode>
                <c:ptCount val="11"/>
                <c:pt idx="0" formatCode="0.0">
                  <c:v>0</c:v>
                </c:pt>
                <c:pt idx="1">
                  <c:v>0.22500000000000001</c:v>
                </c:pt>
                <c:pt idx="2">
                  <c:v>0.33900000000000002</c:v>
                </c:pt>
                <c:pt idx="3">
                  <c:v>0.42599999999999999</c:v>
                </c:pt>
                <c:pt idx="4">
                  <c:v>0.505</c:v>
                </c:pt>
                <c:pt idx="5">
                  <c:v>0.57599999999999996</c:v>
                </c:pt>
                <c:pt idx="6">
                  <c:v>0.65200000000000002</c:v>
                </c:pt>
                <c:pt idx="7">
                  <c:v>0.73099999999999998</c:v>
                </c:pt>
                <c:pt idx="8">
                  <c:v>0.81299999999999994</c:v>
                </c:pt>
                <c:pt idx="9">
                  <c:v>0.89900000000000002</c:v>
                </c:pt>
                <c:pt idx="10">
                  <c:v>1</c:v>
                </c:pt>
              </c:numCache>
            </c:numRef>
          </c:xVal>
          <c:yVal>
            <c:numRef>
              <c:f>'Flow, Gain'!$B$39:$L$39</c:f>
              <c:numCache>
                <c:formatCode>General</c:formatCode>
                <c:ptCount val="11"/>
                <c:pt idx="0" formatCode="0.0">
                  <c:v>0</c:v>
                </c:pt>
                <c:pt idx="1">
                  <c:v>0.1</c:v>
                </c:pt>
                <c:pt idx="2">
                  <c:v>0.2</c:v>
                </c:pt>
                <c:pt idx="3">
                  <c:v>0.3</c:v>
                </c:pt>
                <c:pt idx="4">
                  <c:v>0.4</c:v>
                </c:pt>
                <c:pt idx="5">
                  <c:v>0.5</c:v>
                </c:pt>
                <c:pt idx="6">
                  <c:v>0.6</c:v>
                </c:pt>
                <c:pt idx="7">
                  <c:v>0.7</c:v>
                </c:pt>
                <c:pt idx="8">
                  <c:v>0.8</c:v>
                </c:pt>
                <c:pt idx="9">
                  <c:v>0.9</c:v>
                </c:pt>
                <c:pt idx="10">
                  <c:v>1</c:v>
                </c:pt>
              </c:numCache>
            </c:numRef>
          </c:yVal>
          <c:smooth val="1"/>
          <c:extLst>
            <c:ext xmlns:c16="http://schemas.microsoft.com/office/drawing/2014/chart" uri="{C3380CC4-5D6E-409C-BE32-E72D297353CC}">
              <c16:uniqueId val="{00000005-EC3B-4F95-A95C-E78D61D34100}"/>
            </c:ext>
          </c:extLst>
        </c:ser>
        <c:ser>
          <c:idx val="0"/>
          <c:order val="1"/>
          <c:spPr>
            <a:ln w="50800" cap="sq">
              <a:solidFill>
                <a:srgbClr val="FF0000"/>
              </a:solidFill>
              <a:prstDash val="sysDot"/>
              <a:round/>
            </a:ln>
            <a:effectLst/>
          </c:spPr>
          <c:marker>
            <c:symbol val="none"/>
          </c:marker>
          <c:xVal>
            <c:numRef>
              <c:f>'Flow, Gain'!$B$44:$L$44</c:f>
              <c:numCache>
                <c:formatCode>General</c:formatCode>
                <c:ptCount val="11"/>
                <c:pt idx="0" formatCode="0.0">
                  <c:v>0</c:v>
                </c:pt>
                <c:pt idx="1">
                  <c:v>0.22500000000000001</c:v>
                </c:pt>
                <c:pt idx="2">
                  <c:v>0.33900000000000002</c:v>
                </c:pt>
                <c:pt idx="3">
                  <c:v>0.42599999999999999</c:v>
                </c:pt>
                <c:pt idx="4">
                  <c:v>0.505</c:v>
                </c:pt>
                <c:pt idx="5">
                  <c:v>0.57599999999999996</c:v>
                </c:pt>
                <c:pt idx="6">
                  <c:v>0.65200000000000002</c:v>
                </c:pt>
                <c:pt idx="7">
                  <c:v>0.73099999999999998</c:v>
                </c:pt>
                <c:pt idx="8">
                  <c:v>0.81299999999999994</c:v>
                </c:pt>
                <c:pt idx="9">
                  <c:v>0.89900000000000002</c:v>
                </c:pt>
                <c:pt idx="10">
                  <c:v>1</c:v>
                </c:pt>
              </c:numCache>
            </c:numRef>
          </c:xVal>
          <c:yVal>
            <c:numRef>
              <c:f>'Flow, Gain'!$B$45:$L$45</c:f>
              <c:numCache>
                <c:formatCode>0.00</c:formatCode>
                <c:ptCount val="11"/>
                <c:pt idx="0">
                  <c:v>0.15607218338481549</c:v>
                </c:pt>
                <c:pt idx="1">
                  <c:v>0.15607218338481549</c:v>
                </c:pt>
                <c:pt idx="2">
                  <c:v>0.15607218338481549</c:v>
                </c:pt>
                <c:pt idx="3">
                  <c:v>0.15607218338481549</c:v>
                </c:pt>
                <c:pt idx="4">
                  <c:v>0.15607218338481549</c:v>
                </c:pt>
                <c:pt idx="5">
                  <c:v>0.15607218338481549</c:v>
                </c:pt>
                <c:pt idx="6">
                  <c:v>0.15607218338481549</c:v>
                </c:pt>
                <c:pt idx="7">
                  <c:v>0.15607218338481549</c:v>
                </c:pt>
                <c:pt idx="8">
                  <c:v>0.15607218338481549</c:v>
                </c:pt>
                <c:pt idx="9">
                  <c:v>0.15607218338481549</c:v>
                </c:pt>
                <c:pt idx="10">
                  <c:v>0.15607218338481549</c:v>
                </c:pt>
              </c:numCache>
            </c:numRef>
          </c:yVal>
          <c:smooth val="1"/>
          <c:extLst>
            <c:ext xmlns:c16="http://schemas.microsoft.com/office/drawing/2014/chart" uri="{C3380CC4-5D6E-409C-BE32-E72D297353CC}">
              <c16:uniqueId val="{00000003-A2DA-43EE-B9AF-6EEB044CDC7F}"/>
            </c:ext>
          </c:extLst>
        </c:ser>
        <c:ser>
          <c:idx val="2"/>
          <c:order val="2"/>
          <c:spPr>
            <a:ln w="50800" cap="sq">
              <a:solidFill>
                <a:srgbClr val="FF0000"/>
              </a:solidFill>
              <a:prstDash val="sysDot"/>
              <a:round/>
            </a:ln>
            <a:effectLst/>
          </c:spPr>
          <c:marker>
            <c:symbol val="none"/>
          </c:marker>
          <c:xVal>
            <c:numRef>
              <c:f>'Flow, Gain'!$B$44:$L$44</c:f>
              <c:numCache>
                <c:formatCode>General</c:formatCode>
                <c:ptCount val="11"/>
                <c:pt idx="0" formatCode="0.0">
                  <c:v>0</c:v>
                </c:pt>
                <c:pt idx="1">
                  <c:v>0.22500000000000001</c:v>
                </c:pt>
                <c:pt idx="2">
                  <c:v>0.33900000000000002</c:v>
                </c:pt>
                <c:pt idx="3">
                  <c:v>0.42599999999999999</c:v>
                </c:pt>
                <c:pt idx="4">
                  <c:v>0.505</c:v>
                </c:pt>
                <c:pt idx="5">
                  <c:v>0.57599999999999996</c:v>
                </c:pt>
                <c:pt idx="6">
                  <c:v>0.65200000000000002</c:v>
                </c:pt>
                <c:pt idx="7">
                  <c:v>0.73099999999999998</c:v>
                </c:pt>
                <c:pt idx="8">
                  <c:v>0.81299999999999994</c:v>
                </c:pt>
                <c:pt idx="9">
                  <c:v>0.89900000000000002</c:v>
                </c:pt>
                <c:pt idx="10">
                  <c:v>1</c:v>
                </c:pt>
              </c:numCache>
            </c:numRef>
          </c:xVal>
          <c:yVal>
            <c:numRef>
              <c:f>'Flow, Gain'!$B$46:$L$46</c:f>
              <c:numCache>
                <c:formatCode>0.00</c:formatCode>
                <c:ptCount val="11"/>
                <c:pt idx="0">
                  <c:v>0.78036091692407739</c:v>
                </c:pt>
                <c:pt idx="1">
                  <c:v>0.78036091692407739</c:v>
                </c:pt>
                <c:pt idx="2">
                  <c:v>0.78036091692407739</c:v>
                </c:pt>
                <c:pt idx="3">
                  <c:v>0.78036091692407739</c:v>
                </c:pt>
                <c:pt idx="4">
                  <c:v>0.78036091692407739</c:v>
                </c:pt>
                <c:pt idx="5">
                  <c:v>0.78036091692407739</c:v>
                </c:pt>
                <c:pt idx="6">
                  <c:v>0.78036091692407739</c:v>
                </c:pt>
                <c:pt idx="7">
                  <c:v>0.78036091692407739</c:v>
                </c:pt>
                <c:pt idx="8">
                  <c:v>0.78036091692407739</c:v>
                </c:pt>
                <c:pt idx="9">
                  <c:v>0.78036091692407739</c:v>
                </c:pt>
                <c:pt idx="10">
                  <c:v>0.78036091692407739</c:v>
                </c:pt>
              </c:numCache>
            </c:numRef>
          </c:yVal>
          <c:smooth val="1"/>
          <c:extLst>
            <c:ext xmlns:c16="http://schemas.microsoft.com/office/drawing/2014/chart" uri="{C3380CC4-5D6E-409C-BE32-E72D297353CC}">
              <c16:uniqueId val="{00000005-A2DA-43EE-B9AF-6EEB044CDC7F}"/>
            </c:ext>
          </c:extLst>
        </c:ser>
        <c:dLbls>
          <c:showLegendKey val="0"/>
          <c:showVal val="0"/>
          <c:showCatName val="0"/>
          <c:showSerName val="0"/>
          <c:showPercent val="0"/>
          <c:showBubbleSize val="0"/>
        </c:dLbls>
        <c:axId val="1803351615"/>
        <c:axId val="1927337839"/>
      </c:scatterChart>
      <c:valAx>
        <c:axId val="1803351615"/>
        <c:scaling>
          <c:orientation val="minMax"/>
          <c:max val="1"/>
        </c:scaling>
        <c:delete val="0"/>
        <c:axPos val="b"/>
        <c:majorGridlines>
          <c:spPr>
            <a:ln w="31750" cap="flat" cmpd="sng" algn="ctr">
              <a:solidFill>
                <a:schemeClr val="tx1"/>
              </a:solidFill>
              <a:round/>
            </a:ln>
            <a:effectLst/>
          </c:spPr>
        </c:majorGridlines>
        <c:minorGridlines>
          <c:spPr>
            <a:ln w="9525" cap="flat" cmpd="sng" algn="ctr">
              <a:solidFill>
                <a:schemeClr val="tx1"/>
              </a:solidFill>
              <a:round/>
            </a:ln>
            <a:effectLst/>
          </c:spPr>
        </c:min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mn-cs"/>
                  </a:defRPr>
                </a:pPr>
                <a:r>
                  <a:rPr lang="en-US" sz="1400" b="1" baseline="0">
                    <a:latin typeface="Arial" panose="020B0604020202020204" pitchFamily="34" charset="0"/>
                  </a:rPr>
                  <a:t>Relative Travel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mn-cs"/>
                </a:defRPr>
              </a:pPr>
              <a:endParaRPr lang="en-US"/>
            </a:p>
          </c:txPr>
        </c:title>
        <c:numFmt formatCode="0.0" sourceLinked="1"/>
        <c:majorTickMark val="in"/>
        <c:minorTickMark val="none"/>
        <c:tickLblPos val="nextTo"/>
        <c:spPr>
          <a:noFill/>
          <a:ln w="9525" cap="flat" cmpd="sng" algn="ctr">
            <a:no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927337839"/>
        <c:crosses val="autoZero"/>
        <c:crossBetween val="midCat"/>
        <c:minorUnit val="0.1"/>
      </c:valAx>
      <c:valAx>
        <c:axId val="1927337839"/>
        <c:scaling>
          <c:orientation val="minMax"/>
          <c:max val="1"/>
        </c:scaling>
        <c:delete val="0"/>
        <c:axPos val="l"/>
        <c:majorGridlines>
          <c:spPr>
            <a:ln w="25400" cap="flat" cmpd="sng" algn="ctr">
              <a:solidFill>
                <a:schemeClr val="tx1"/>
              </a:solidFill>
              <a:round/>
            </a:ln>
            <a:effectLst/>
          </c:spPr>
        </c:majorGridlines>
        <c:minorGridlines>
          <c:spPr>
            <a:ln w="9525" cap="flat" cmpd="sng" algn="ctr">
              <a:solidFill>
                <a:schemeClr val="tx1"/>
              </a:solidFill>
              <a:round/>
            </a:ln>
            <a:effectLst/>
          </c:spPr>
        </c:minorGridlines>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mn-cs"/>
                  </a:defRPr>
                </a:pPr>
                <a:r>
                  <a:rPr lang="en-US" sz="1400" b="1" baseline="0">
                    <a:latin typeface="Arial" panose="020B0604020202020204" pitchFamily="34" charset="0"/>
                  </a:rPr>
                  <a:t>Relative Flow</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mn-cs"/>
                </a:defRPr>
              </a:pPr>
              <a:endParaRPr lang="en-US"/>
            </a:p>
          </c:txPr>
        </c:title>
        <c:numFmt formatCode="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803351615"/>
        <c:crosses val="autoZero"/>
        <c:crossBetween val="midCat"/>
        <c:majorUnit val="0.2"/>
        <c:minorUnit val="0.1"/>
      </c:valAx>
      <c:spPr>
        <a:noFill/>
        <a:ln w="38100" cmpd="sng">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i="0" baseline="0">
                <a:latin typeface="Arial" panose="020B0604020202020204" pitchFamily="34" charset="0"/>
              </a:rPr>
              <a:t>Installed Gain vs. Q/Qmax  </a:t>
            </a:r>
          </a:p>
        </c:rich>
      </c:tx>
      <c:layout>
        <c:manualLayout>
          <c:xMode val="edge"/>
          <c:yMode val="edge"/>
          <c:x val="0.34266235470566181"/>
          <c:y val="4.059826000770882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'Flow, Gain'!$A$60</c:f>
              <c:strCache>
                <c:ptCount val="1"/>
                <c:pt idx="0">
                  <c:v>Gain, D(Q/Qmax)/Dh</c:v>
                </c:pt>
              </c:strCache>
            </c:strRef>
          </c:tx>
          <c:spPr>
            <a:ln w="47625" cap="rnd">
              <a:solidFill>
                <a:srgbClr val="0033CC"/>
              </a:solidFill>
              <a:round/>
            </a:ln>
            <a:effectLst/>
          </c:spPr>
          <c:marker>
            <c:symbol val="none"/>
          </c:marker>
          <c:xVal>
            <c:numRef>
              <c:f>'Flow, Gain'!$B$59:$Q$59</c:f>
              <c:numCache>
                <c:formatCode>0.000</c:formatCode>
                <c:ptCount val="16"/>
                <c:pt idx="0" formatCode="General">
                  <c:v>0</c:v>
                </c:pt>
                <c:pt idx="1">
                  <c:v>0.12814583333333335</c:v>
                </c:pt>
                <c:pt idx="2">
                  <c:v>0.2562916666666667</c:v>
                </c:pt>
                <c:pt idx="3">
                  <c:v>0.38443749999999999</c:v>
                </c:pt>
                <c:pt idx="4">
                  <c:v>0.51258333333333339</c:v>
                </c:pt>
                <c:pt idx="5">
                  <c:v>0.64072916666666668</c:v>
                </c:pt>
                <c:pt idx="6">
                  <c:v>0.76887499999999998</c:v>
                </c:pt>
                <c:pt idx="7">
                  <c:v>0.89702083333333327</c:v>
                </c:pt>
                <c:pt idx="8">
                  <c:v>1.0251666666666668</c:v>
                </c:pt>
                <c:pt idx="9">
                  <c:v>1.1533125000000002</c:v>
                </c:pt>
                <c:pt idx="10">
                  <c:v>1.2814583333333334</c:v>
                </c:pt>
                <c:pt idx="12">
                  <c:v>0.2</c:v>
                </c:pt>
                <c:pt idx="13">
                  <c:v>0.2</c:v>
                </c:pt>
                <c:pt idx="14" formatCode="General">
                  <c:v>1</c:v>
                </c:pt>
                <c:pt idx="15" formatCode="General">
                  <c:v>1</c:v>
                </c:pt>
              </c:numCache>
            </c:numRef>
          </c:xVal>
          <c:yVal>
            <c:numRef>
              <c:f>'Flow, Gain'!$B$60:$Q$60</c:f>
              <c:numCache>
                <c:formatCode>0.000</c:formatCode>
                <c:ptCount val="16"/>
                <c:pt idx="1">
                  <c:v>0.7560226155358899</c:v>
                </c:pt>
                <c:pt idx="2">
                  <c:v>1.2750829187396351</c:v>
                </c:pt>
                <c:pt idx="3">
                  <c:v>1.5439257028112454</c:v>
                </c:pt>
                <c:pt idx="4">
                  <c:v>1.7086111111111117</c:v>
                </c:pt>
                <c:pt idx="5">
                  <c:v>1.743480725623582</c:v>
                </c:pt>
                <c:pt idx="6">
                  <c:v>1.6534946236559132</c:v>
                </c:pt>
                <c:pt idx="7">
                  <c:v>1.5918737060041424</c:v>
                </c:pt>
                <c:pt idx="8">
                  <c:v>1.525545634920636</c:v>
                </c:pt>
                <c:pt idx="9">
                  <c:v>1.3705436720142594</c:v>
                </c:pt>
              </c:numCache>
            </c:numRef>
          </c:yVal>
          <c:smooth val="1"/>
          <c:extLst>
            <c:ext xmlns:c16="http://schemas.microsoft.com/office/drawing/2014/chart" uri="{C3380CC4-5D6E-409C-BE32-E72D297353CC}">
              <c16:uniqueId val="{00000000-17C4-42E1-BBFD-BD31EEE91B5A}"/>
            </c:ext>
          </c:extLst>
        </c:ser>
        <c:ser>
          <c:idx val="1"/>
          <c:order val="1"/>
          <c:tx>
            <c:strRef>
              <c:f>'Flow, Gain'!$A$61</c:f>
              <c:strCache>
                <c:ptCount val="1"/>
                <c:pt idx="0">
                  <c:v>Qmin vertical line</c:v>
                </c:pt>
              </c:strCache>
            </c:strRef>
          </c:tx>
          <c:spPr>
            <a:ln w="50800" cap="sq">
              <a:solidFill>
                <a:srgbClr val="FF0000"/>
              </a:solidFill>
              <a:prstDash val="sysDot"/>
              <a:round/>
            </a:ln>
            <a:effectLst/>
          </c:spPr>
          <c:marker>
            <c:symbol val="none"/>
          </c:marker>
          <c:xVal>
            <c:numRef>
              <c:f>'Flow, Gain'!$B$59:$Q$59</c:f>
              <c:numCache>
                <c:formatCode>0.000</c:formatCode>
                <c:ptCount val="16"/>
                <c:pt idx="0" formatCode="General">
                  <c:v>0</c:v>
                </c:pt>
                <c:pt idx="1">
                  <c:v>0.12814583333333335</c:v>
                </c:pt>
                <c:pt idx="2">
                  <c:v>0.2562916666666667</c:v>
                </c:pt>
                <c:pt idx="3">
                  <c:v>0.38443749999999999</c:v>
                </c:pt>
                <c:pt idx="4">
                  <c:v>0.51258333333333339</c:v>
                </c:pt>
                <c:pt idx="5">
                  <c:v>0.64072916666666668</c:v>
                </c:pt>
                <c:pt idx="6">
                  <c:v>0.76887499999999998</c:v>
                </c:pt>
                <c:pt idx="7">
                  <c:v>0.89702083333333327</c:v>
                </c:pt>
                <c:pt idx="8">
                  <c:v>1.0251666666666668</c:v>
                </c:pt>
                <c:pt idx="9">
                  <c:v>1.1533125000000002</c:v>
                </c:pt>
                <c:pt idx="10">
                  <c:v>1.2814583333333334</c:v>
                </c:pt>
                <c:pt idx="12">
                  <c:v>0.2</c:v>
                </c:pt>
                <c:pt idx="13">
                  <c:v>0.2</c:v>
                </c:pt>
                <c:pt idx="14" formatCode="General">
                  <c:v>1</c:v>
                </c:pt>
                <c:pt idx="15" formatCode="General">
                  <c:v>1</c:v>
                </c:pt>
              </c:numCache>
            </c:numRef>
          </c:xVal>
          <c:yVal>
            <c:numRef>
              <c:f>'Flow, Gain'!$B$61:$Q$61</c:f>
              <c:numCache>
                <c:formatCode>General</c:formatCode>
                <c:ptCount val="16"/>
                <c:pt idx="12">
                  <c:v>0</c:v>
                </c:pt>
                <c:pt idx="13">
                  <c:v>4</c:v>
                </c:pt>
              </c:numCache>
            </c:numRef>
          </c:yVal>
          <c:smooth val="1"/>
          <c:extLst>
            <c:ext xmlns:c16="http://schemas.microsoft.com/office/drawing/2014/chart" uri="{C3380CC4-5D6E-409C-BE32-E72D297353CC}">
              <c16:uniqueId val="{00000001-17C4-42E1-BBFD-BD31EEE91B5A}"/>
            </c:ext>
          </c:extLst>
        </c:ser>
        <c:ser>
          <c:idx val="2"/>
          <c:order val="2"/>
          <c:tx>
            <c:strRef>
              <c:f>'Flow, Gain'!$A$62</c:f>
              <c:strCache>
                <c:ptCount val="1"/>
                <c:pt idx="0">
                  <c:v>Qmax verticle line</c:v>
                </c:pt>
              </c:strCache>
            </c:strRef>
          </c:tx>
          <c:spPr>
            <a:ln w="50800" cap="sq">
              <a:solidFill>
                <a:srgbClr val="FF0000"/>
              </a:solidFill>
              <a:prstDash val="sysDot"/>
              <a:round/>
            </a:ln>
            <a:effectLst/>
          </c:spPr>
          <c:marker>
            <c:symbol val="none"/>
          </c:marker>
          <c:xVal>
            <c:numRef>
              <c:f>'Flow, Gain'!$B$59:$Q$59</c:f>
              <c:numCache>
                <c:formatCode>0.000</c:formatCode>
                <c:ptCount val="16"/>
                <c:pt idx="0" formatCode="General">
                  <c:v>0</c:v>
                </c:pt>
                <c:pt idx="1">
                  <c:v>0.12814583333333335</c:v>
                </c:pt>
                <c:pt idx="2">
                  <c:v>0.2562916666666667</c:v>
                </c:pt>
                <c:pt idx="3">
                  <c:v>0.38443749999999999</c:v>
                </c:pt>
                <c:pt idx="4">
                  <c:v>0.51258333333333339</c:v>
                </c:pt>
                <c:pt idx="5">
                  <c:v>0.64072916666666668</c:v>
                </c:pt>
                <c:pt idx="6">
                  <c:v>0.76887499999999998</c:v>
                </c:pt>
                <c:pt idx="7">
                  <c:v>0.89702083333333327</c:v>
                </c:pt>
                <c:pt idx="8">
                  <c:v>1.0251666666666668</c:v>
                </c:pt>
                <c:pt idx="9">
                  <c:v>1.1533125000000002</c:v>
                </c:pt>
                <c:pt idx="10">
                  <c:v>1.2814583333333334</c:v>
                </c:pt>
                <c:pt idx="12">
                  <c:v>0.2</c:v>
                </c:pt>
                <c:pt idx="13">
                  <c:v>0.2</c:v>
                </c:pt>
                <c:pt idx="14" formatCode="General">
                  <c:v>1</c:v>
                </c:pt>
                <c:pt idx="15" formatCode="General">
                  <c:v>1</c:v>
                </c:pt>
              </c:numCache>
            </c:numRef>
          </c:xVal>
          <c:yVal>
            <c:numRef>
              <c:f>'Flow, Gain'!$B$62:$Q$62</c:f>
              <c:numCache>
                <c:formatCode>General</c:formatCode>
                <c:ptCount val="16"/>
                <c:pt idx="14">
                  <c:v>0</c:v>
                </c:pt>
                <c:pt idx="15">
                  <c:v>4</c:v>
                </c:pt>
              </c:numCache>
            </c:numRef>
          </c:yVal>
          <c:smooth val="1"/>
          <c:extLst>
            <c:ext xmlns:c16="http://schemas.microsoft.com/office/drawing/2014/chart" uri="{C3380CC4-5D6E-409C-BE32-E72D297353CC}">
              <c16:uniqueId val="{00000002-17C4-42E1-BBFD-BD31EEE91B5A}"/>
            </c:ext>
          </c:extLst>
        </c:ser>
        <c:dLbls>
          <c:showLegendKey val="0"/>
          <c:showVal val="0"/>
          <c:showCatName val="0"/>
          <c:showSerName val="0"/>
          <c:showPercent val="0"/>
          <c:showBubbleSize val="0"/>
        </c:dLbls>
        <c:axId val="13135535"/>
        <c:axId val="13135951"/>
      </c:scatterChart>
      <c:valAx>
        <c:axId val="13135535"/>
        <c:scaling>
          <c:orientation val="minMax"/>
          <c:max val="1.2"/>
        </c:scaling>
        <c:delete val="0"/>
        <c:axPos val="b"/>
        <c:majorGridlines>
          <c:spPr>
            <a:ln w="31750" cap="flat" cmpd="sng" algn="ctr">
              <a:solidFill>
                <a:schemeClr val="tx1"/>
              </a:solidFill>
              <a:round/>
            </a:ln>
            <a:effectLst/>
          </c:spPr>
        </c:majorGridlines>
        <c:minorGridlines>
          <c:spPr>
            <a:ln w="9525" cap="flat" cmpd="sng" algn="ctr">
              <a:solidFill>
                <a:schemeClr val="tx1"/>
              </a:solidFill>
              <a:round/>
            </a:ln>
            <a:effectLst/>
          </c:spPr>
        </c:min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mn-cs"/>
                  </a:defRPr>
                </a:pPr>
                <a:r>
                  <a:rPr lang="en-US" sz="1400" b="1" i="0" baseline="0">
                    <a:latin typeface="Arial" panose="020B0604020202020204" pitchFamily="34" charset="0"/>
                  </a:rPr>
                  <a:t>Q/Qmax</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3135951"/>
        <c:crosses val="autoZero"/>
        <c:crossBetween val="midCat"/>
        <c:minorUnit val="0.1"/>
      </c:valAx>
      <c:valAx>
        <c:axId val="13135951"/>
        <c:scaling>
          <c:orientation val="minMax"/>
          <c:max val="4"/>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mn-cs"/>
                  </a:defRPr>
                </a:pPr>
                <a:r>
                  <a:rPr lang="en-US" sz="1400" b="1" i="0" baseline="0">
                    <a:solidFill>
                      <a:sysClr val="windowText" lastClr="000000"/>
                    </a:solidFill>
                    <a:latin typeface="Arial" panose="020B0604020202020204" pitchFamily="34" charset="0"/>
                  </a:rPr>
                  <a:t>Istalled Gain</a:t>
                </a:r>
              </a:p>
            </c:rich>
          </c:tx>
          <c:layout>
            <c:manualLayout>
              <c:xMode val="edge"/>
              <c:yMode val="edge"/>
              <c:x val="2.6133858267716536E-2"/>
              <c:y val="0.33056494686415944"/>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3135535"/>
        <c:crosses val="autoZero"/>
        <c:crossBetween val="midCat"/>
      </c:valAx>
      <c:spPr>
        <a:noFill/>
        <a:ln w="381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customXml" Target="../ink/ink8.xml"/><Relationship Id="rId18" Type="http://schemas.openxmlformats.org/officeDocument/2006/relationships/chart" Target="../charts/chart2.xml"/><Relationship Id="rId3" Type="http://schemas.openxmlformats.org/officeDocument/2006/relationships/image" Target="../media/image1.png"/><Relationship Id="rId7" Type="http://schemas.openxmlformats.org/officeDocument/2006/relationships/customXml" Target="../ink/ink4.xml"/><Relationship Id="rId12" Type="http://schemas.openxmlformats.org/officeDocument/2006/relationships/image" Target="../media/image4.png"/><Relationship Id="rId17" Type="http://schemas.openxmlformats.org/officeDocument/2006/relationships/image" Target="../media/image5.png"/><Relationship Id="rId2" Type="http://schemas.openxmlformats.org/officeDocument/2006/relationships/customXml" Target="../ink/ink1.xml"/><Relationship Id="rId16" Type="http://schemas.openxmlformats.org/officeDocument/2006/relationships/customXml" Target="../ink/ink11.xml"/><Relationship Id="rId1" Type="http://schemas.openxmlformats.org/officeDocument/2006/relationships/chart" Target="../charts/chart1.xml"/><Relationship Id="rId6" Type="http://schemas.openxmlformats.org/officeDocument/2006/relationships/image" Target="../media/image2.png"/><Relationship Id="rId11" Type="http://schemas.openxmlformats.org/officeDocument/2006/relationships/customXml" Target="../ink/ink7.xml"/><Relationship Id="rId5" Type="http://schemas.openxmlformats.org/officeDocument/2006/relationships/customXml" Target="../ink/ink3.xml"/><Relationship Id="rId15" Type="http://schemas.openxmlformats.org/officeDocument/2006/relationships/customXml" Target="../ink/ink10.xml"/><Relationship Id="rId10" Type="http://schemas.openxmlformats.org/officeDocument/2006/relationships/customXml" Target="../ink/ink6.xml"/><Relationship Id="rId4" Type="http://schemas.openxmlformats.org/officeDocument/2006/relationships/customXml" Target="../ink/ink2.xml"/><Relationship Id="rId9" Type="http://schemas.openxmlformats.org/officeDocument/2006/relationships/customXml" Target="../ink/ink5.xml"/><Relationship Id="rId14" Type="http://schemas.openxmlformats.org/officeDocument/2006/relationships/customXml" Target="../ink/ink9.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11</xdr:col>
      <xdr:colOff>469900</xdr:colOff>
      <xdr:row>9</xdr:row>
      <xdr:rowOff>12699</xdr:rowOff>
    </xdr:from>
    <xdr:to>
      <xdr:col>19</xdr:col>
      <xdr:colOff>339272</xdr:colOff>
      <xdr:row>28</xdr:row>
      <xdr:rowOff>194126</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304440</xdr:colOff>
      <xdr:row>89</xdr:row>
      <xdr:rowOff>100980</xdr:rowOff>
    </xdr:from>
    <xdr:to>
      <xdr:col>16</xdr:col>
      <xdr:colOff>304800</xdr:colOff>
      <xdr:row>89</xdr:row>
      <xdr:rowOff>101340</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15" name="Ink 14">
              <a:extLst>
                <a:ext uri="{FF2B5EF4-FFF2-40B4-BE49-F238E27FC236}">
                  <a16:creationId xmlns:a16="http://schemas.microsoft.com/office/drawing/2014/main" id="{00000000-0008-0000-0000-00000F000000}"/>
                </a:ext>
              </a:extLst>
            </xdr14:cNvPr>
            <xdr14:cNvContentPartPr/>
          </xdr14:nvContentPartPr>
          <xdr14:nvPr macro=""/>
          <xdr14:xfrm>
            <a:off x="12572640" y="16395080"/>
            <a:ext cx="360" cy="360"/>
          </xdr14:xfrm>
        </xdr:contentPart>
      </mc:Choice>
      <mc:Fallback xmlns="">
        <xdr:pic>
          <xdr:nvPicPr>
            <xdr:cNvPr id="15" name="Ink 14">
              <a:extLst>
                <a:ext uri="{FF2B5EF4-FFF2-40B4-BE49-F238E27FC236}">
                  <a16:creationId xmlns:a16="http://schemas.microsoft.com/office/drawing/2014/main" id="{3F664804-B154-490F-B6EB-5EDF8787C522}"/>
                </a:ext>
              </a:extLst>
            </xdr:cNvPr>
            <xdr:cNvPicPr/>
          </xdr:nvPicPr>
          <xdr:blipFill>
            <a:blip xmlns:r="http://schemas.openxmlformats.org/officeDocument/2006/relationships" r:embed="rId3"/>
            <a:stretch>
              <a:fillRect/>
            </a:stretch>
          </xdr:blipFill>
          <xdr:spPr>
            <a:xfrm>
              <a:off x="12564000" y="16386080"/>
              <a:ext cx="18000" cy="18000"/>
            </a:xfrm>
            <a:prstGeom prst="rect">
              <a:avLst/>
            </a:prstGeom>
          </xdr:spPr>
        </xdr:pic>
      </mc:Fallback>
    </mc:AlternateContent>
    <xdr:clientData/>
  </xdr:twoCellAnchor>
  <xdr:twoCellAnchor editAs="oneCell">
    <xdr:from>
      <xdr:col>4</xdr:col>
      <xdr:colOff>50160</xdr:colOff>
      <xdr:row>92</xdr:row>
      <xdr:rowOff>114060</xdr:rowOff>
    </xdr:from>
    <xdr:to>
      <xdr:col>4</xdr:col>
      <xdr:colOff>50520</xdr:colOff>
      <xdr:row>92</xdr:row>
      <xdr:rowOff>114420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7" name="Ink 16">
              <a:extLst>
                <a:ext uri="{FF2B5EF4-FFF2-40B4-BE49-F238E27FC236}">
                  <a16:creationId xmlns:a16="http://schemas.microsoft.com/office/drawing/2014/main" id="{00000000-0008-0000-0000-000011000000}"/>
                </a:ext>
              </a:extLst>
            </xdr14:cNvPr>
            <xdr14:cNvContentPartPr/>
          </xdr14:nvContentPartPr>
          <xdr14:nvPr macro=""/>
          <xdr14:xfrm>
            <a:off x="5384160" y="16941560"/>
            <a:ext cx="360" cy="360"/>
          </xdr14:xfrm>
        </xdr:contentPart>
      </mc:Choice>
      <mc:Fallback xmlns="">
        <xdr:pic>
          <xdr:nvPicPr>
            <xdr:cNvPr id="17" name="Ink 16">
              <a:extLst>
                <a:ext uri="{FF2B5EF4-FFF2-40B4-BE49-F238E27FC236}">
                  <a16:creationId xmlns:a16="http://schemas.microsoft.com/office/drawing/2014/main" id="{027C992C-D917-484A-AC80-26836D05EF1B}"/>
                </a:ext>
              </a:extLst>
            </xdr:cNvPr>
            <xdr:cNvPicPr/>
          </xdr:nvPicPr>
          <xdr:blipFill>
            <a:blip xmlns:r="http://schemas.openxmlformats.org/officeDocument/2006/relationships" r:embed="rId3"/>
            <a:stretch>
              <a:fillRect/>
            </a:stretch>
          </xdr:blipFill>
          <xdr:spPr>
            <a:xfrm>
              <a:off x="5375160" y="16932920"/>
              <a:ext cx="18000" cy="18000"/>
            </a:xfrm>
            <a:prstGeom prst="rect">
              <a:avLst/>
            </a:prstGeom>
          </xdr:spPr>
        </xdr:pic>
      </mc:Fallback>
    </mc:AlternateContent>
    <xdr:clientData/>
  </xdr:twoCellAnchor>
  <xdr:twoCellAnchor editAs="oneCell">
    <xdr:from>
      <xdr:col>4</xdr:col>
      <xdr:colOff>50160</xdr:colOff>
      <xdr:row>92</xdr:row>
      <xdr:rowOff>50340</xdr:rowOff>
    </xdr:from>
    <xdr:to>
      <xdr:col>4</xdr:col>
      <xdr:colOff>50520</xdr:colOff>
      <xdr:row>92</xdr:row>
      <xdr:rowOff>50700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8" name="Ink 17">
              <a:extLst>
                <a:ext uri="{FF2B5EF4-FFF2-40B4-BE49-F238E27FC236}">
                  <a16:creationId xmlns:a16="http://schemas.microsoft.com/office/drawing/2014/main" id="{00000000-0008-0000-0000-000012000000}"/>
                </a:ext>
              </a:extLst>
            </xdr14:cNvPr>
            <xdr14:cNvContentPartPr/>
          </xdr14:nvContentPartPr>
          <xdr14:nvPr macro=""/>
          <xdr14:xfrm>
            <a:off x="5384160" y="16877840"/>
            <a:ext cx="360" cy="360"/>
          </xdr14:xfrm>
        </xdr:contentPart>
      </mc:Choice>
      <mc:Fallback xmlns="">
        <xdr:pic>
          <xdr:nvPicPr>
            <xdr:cNvPr id="18" name="Ink 17">
              <a:extLst>
                <a:ext uri="{FF2B5EF4-FFF2-40B4-BE49-F238E27FC236}">
                  <a16:creationId xmlns:a16="http://schemas.microsoft.com/office/drawing/2014/main" id="{9ADE4A17-46E1-4CF8-8BB7-37B6F6951B54}"/>
                </a:ext>
              </a:extLst>
            </xdr:cNvPr>
            <xdr:cNvPicPr/>
          </xdr:nvPicPr>
          <xdr:blipFill>
            <a:blip xmlns:r="http://schemas.openxmlformats.org/officeDocument/2006/relationships" r:embed="rId6"/>
            <a:stretch>
              <a:fillRect/>
            </a:stretch>
          </xdr:blipFill>
          <xdr:spPr>
            <a:xfrm>
              <a:off x="5375160" y="16869200"/>
              <a:ext cx="18000" cy="18000"/>
            </a:xfrm>
            <a:prstGeom prst="rect">
              <a:avLst/>
            </a:prstGeom>
          </xdr:spPr>
        </xdr:pic>
      </mc:Fallback>
    </mc:AlternateContent>
    <xdr:clientData/>
  </xdr:twoCellAnchor>
  <xdr:twoCellAnchor editAs="oneCell">
    <xdr:from>
      <xdr:col>4</xdr:col>
      <xdr:colOff>177240</xdr:colOff>
      <xdr:row>114</xdr:row>
      <xdr:rowOff>177580</xdr:rowOff>
    </xdr:from>
    <xdr:to>
      <xdr:col>4</xdr:col>
      <xdr:colOff>177600</xdr:colOff>
      <xdr:row>115</xdr:row>
      <xdr:rowOff>6145</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28" name="Ink 27">
              <a:extLst>
                <a:ext uri="{FF2B5EF4-FFF2-40B4-BE49-F238E27FC236}">
                  <a16:creationId xmlns:a16="http://schemas.microsoft.com/office/drawing/2014/main" id="{00000000-0008-0000-0000-00001C000000}"/>
                </a:ext>
              </a:extLst>
            </xdr14:cNvPr>
            <xdr14:cNvContentPartPr/>
          </xdr14:nvContentPartPr>
          <xdr14:nvPr macro=""/>
          <xdr14:xfrm>
            <a:off x="5511240" y="21030980"/>
            <a:ext cx="360" cy="360"/>
          </xdr14:xfrm>
        </xdr:contentPart>
      </mc:Choice>
      <mc:Fallback xmlns="">
        <xdr:pic>
          <xdr:nvPicPr>
            <xdr:cNvPr id="28" name="Ink 27">
              <a:extLst>
                <a:ext uri="{FF2B5EF4-FFF2-40B4-BE49-F238E27FC236}">
                  <a16:creationId xmlns:a16="http://schemas.microsoft.com/office/drawing/2014/main" id="{84398367-B065-4D02-9855-2ED14189679B}"/>
                </a:ext>
              </a:extLst>
            </xdr:cNvPr>
            <xdr:cNvPicPr/>
          </xdr:nvPicPr>
          <xdr:blipFill>
            <a:blip xmlns:r="http://schemas.openxmlformats.org/officeDocument/2006/relationships" r:embed="rId8"/>
            <a:stretch>
              <a:fillRect/>
            </a:stretch>
          </xdr:blipFill>
          <xdr:spPr>
            <a:xfrm>
              <a:off x="5502600" y="21021980"/>
              <a:ext cx="18000" cy="18000"/>
            </a:xfrm>
            <a:prstGeom prst="rect">
              <a:avLst/>
            </a:prstGeom>
          </xdr:spPr>
        </xdr:pic>
      </mc:Fallback>
    </mc:AlternateContent>
    <xdr:clientData/>
  </xdr:twoCellAnchor>
  <xdr:twoCellAnchor editAs="oneCell">
    <xdr:from>
      <xdr:col>13</xdr:col>
      <xdr:colOff>126660</xdr:colOff>
      <xdr:row>113</xdr:row>
      <xdr:rowOff>50460</xdr:rowOff>
    </xdr:from>
    <xdr:to>
      <xdr:col>13</xdr:col>
      <xdr:colOff>127020</xdr:colOff>
      <xdr:row>113</xdr:row>
      <xdr:rowOff>50820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29" name="Ink 28">
              <a:extLst>
                <a:ext uri="{FF2B5EF4-FFF2-40B4-BE49-F238E27FC236}">
                  <a16:creationId xmlns:a16="http://schemas.microsoft.com/office/drawing/2014/main" id="{00000000-0008-0000-0000-00001D000000}"/>
                </a:ext>
              </a:extLst>
            </xdr14:cNvPr>
            <xdr14:cNvContentPartPr/>
          </xdr14:nvContentPartPr>
          <xdr14:nvPr macro=""/>
          <xdr14:xfrm>
            <a:off x="10375560" y="20726060"/>
            <a:ext cx="360" cy="360"/>
          </xdr14:xfrm>
        </xdr:contentPart>
      </mc:Choice>
      <mc:Fallback xmlns="">
        <xdr:pic>
          <xdr:nvPicPr>
            <xdr:cNvPr id="29" name="Ink 28">
              <a:extLst>
                <a:ext uri="{FF2B5EF4-FFF2-40B4-BE49-F238E27FC236}">
                  <a16:creationId xmlns:a16="http://schemas.microsoft.com/office/drawing/2014/main" id="{7CF87EE1-1C27-4172-AB9C-C54BDDDD3EF6}"/>
                </a:ext>
              </a:extLst>
            </xdr:cNvPr>
            <xdr:cNvPicPr/>
          </xdr:nvPicPr>
          <xdr:blipFill>
            <a:blip xmlns:r="http://schemas.openxmlformats.org/officeDocument/2006/relationships" r:embed="rId8"/>
            <a:stretch>
              <a:fillRect/>
            </a:stretch>
          </xdr:blipFill>
          <xdr:spPr>
            <a:xfrm>
              <a:off x="10366560" y="20717420"/>
              <a:ext cx="18000" cy="18000"/>
            </a:xfrm>
            <a:prstGeom prst="rect">
              <a:avLst/>
            </a:prstGeom>
          </xdr:spPr>
        </xdr:pic>
      </mc:Fallback>
    </mc:AlternateContent>
    <xdr:clientData/>
  </xdr:twoCellAnchor>
  <xdr:twoCellAnchor editAs="oneCell">
    <xdr:from>
      <xdr:col>5</xdr:col>
      <xdr:colOff>266180</xdr:colOff>
      <xdr:row>98</xdr:row>
      <xdr:rowOff>12600</xdr:rowOff>
    </xdr:from>
    <xdr:to>
      <xdr:col>5</xdr:col>
      <xdr:colOff>266540</xdr:colOff>
      <xdr:row>98</xdr:row>
      <xdr:rowOff>12960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30" name="Ink 29">
              <a:extLst>
                <a:ext uri="{FF2B5EF4-FFF2-40B4-BE49-F238E27FC236}">
                  <a16:creationId xmlns:a16="http://schemas.microsoft.com/office/drawing/2014/main" id="{00000000-0008-0000-0000-00001E000000}"/>
                </a:ext>
              </a:extLst>
            </xdr14:cNvPr>
            <xdr14:cNvContentPartPr/>
          </xdr14:nvContentPartPr>
          <xdr14:nvPr macro=""/>
          <xdr14:xfrm>
            <a:off x="6146280" y="17906900"/>
            <a:ext cx="360" cy="360"/>
          </xdr14:xfrm>
        </xdr:contentPart>
      </mc:Choice>
      <mc:Fallback xmlns="">
        <xdr:pic>
          <xdr:nvPicPr>
            <xdr:cNvPr id="30" name="Ink 29">
              <a:extLst>
                <a:ext uri="{FF2B5EF4-FFF2-40B4-BE49-F238E27FC236}">
                  <a16:creationId xmlns:a16="http://schemas.microsoft.com/office/drawing/2014/main" id="{747A0675-7A8C-4C07-A6BE-C639EF47EEB2}"/>
                </a:ext>
              </a:extLst>
            </xdr:cNvPr>
            <xdr:cNvPicPr/>
          </xdr:nvPicPr>
          <xdr:blipFill>
            <a:blip xmlns:r="http://schemas.openxmlformats.org/officeDocument/2006/relationships" r:embed="rId8"/>
            <a:stretch>
              <a:fillRect/>
            </a:stretch>
          </xdr:blipFill>
          <xdr:spPr>
            <a:xfrm>
              <a:off x="6137280" y="17897900"/>
              <a:ext cx="18000" cy="18000"/>
            </a:xfrm>
            <a:prstGeom prst="rect">
              <a:avLst/>
            </a:prstGeom>
          </xdr:spPr>
        </xdr:pic>
      </mc:Fallback>
    </mc:AlternateContent>
    <xdr:clientData/>
  </xdr:twoCellAnchor>
  <xdr:twoCellAnchor editAs="oneCell">
    <xdr:from>
      <xdr:col>13</xdr:col>
      <xdr:colOff>266340</xdr:colOff>
      <xdr:row>103</xdr:row>
      <xdr:rowOff>75860</xdr:rowOff>
    </xdr:from>
    <xdr:to>
      <xdr:col>13</xdr:col>
      <xdr:colOff>318540</xdr:colOff>
      <xdr:row>103</xdr:row>
      <xdr:rowOff>127700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1" name="Ink 30">
              <a:extLst>
                <a:ext uri="{FF2B5EF4-FFF2-40B4-BE49-F238E27FC236}">
                  <a16:creationId xmlns:a16="http://schemas.microsoft.com/office/drawing/2014/main" id="{00000000-0008-0000-0000-00001F000000}"/>
                </a:ext>
              </a:extLst>
            </xdr14:cNvPr>
            <xdr14:cNvContentPartPr/>
          </xdr14:nvContentPartPr>
          <xdr14:nvPr macro=""/>
          <xdr14:xfrm>
            <a:off x="10515240" y="18897260"/>
            <a:ext cx="52200" cy="51840"/>
          </xdr14:xfrm>
        </xdr:contentPart>
      </mc:Choice>
      <mc:Fallback xmlns="">
        <xdr:pic>
          <xdr:nvPicPr>
            <xdr:cNvPr id="31" name="Ink 30">
              <a:extLst>
                <a:ext uri="{FF2B5EF4-FFF2-40B4-BE49-F238E27FC236}">
                  <a16:creationId xmlns:a16="http://schemas.microsoft.com/office/drawing/2014/main" id="{8E687284-97B0-4F22-A852-82A51D507D66}"/>
                </a:ext>
              </a:extLst>
            </xdr:cNvPr>
            <xdr:cNvPicPr/>
          </xdr:nvPicPr>
          <xdr:blipFill>
            <a:blip xmlns:r="http://schemas.openxmlformats.org/officeDocument/2006/relationships" r:embed="rId12"/>
            <a:stretch>
              <a:fillRect/>
            </a:stretch>
          </xdr:blipFill>
          <xdr:spPr>
            <a:xfrm>
              <a:off x="10506600" y="18888620"/>
              <a:ext cx="69840" cy="69480"/>
            </a:xfrm>
            <a:prstGeom prst="rect">
              <a:avLst/>
            </a:prstGeom>
          </xdr:spPr>
        </xdr:pic>
      </mc:Fallback>
    </mc:AlternateContent>
    <xdr:clientData/>
  </xdr:twoCellAnchor>
  <xdr:twoCellAnchor editAs="oneCell">
    <xdr:from>
      <xdr:col>15</xdr:col>
      <xdr:colOff>393260</xdr:colOff>
      <xdr:row>103</xdr:row>
      <xdr:rowOff>159740</xdr:rowOff>
    </xdr:from>
    <xdr:to>
      <xdr:col>15</xdr:col>
      <xdr:colOff>393620</xdr:colOff>
      <xdr:row>103</xdr:row>
      <xdr:rowOff>165140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32" name="Ink 31">
              <a:extLst>
                <a:ext uri="{FF2B5EF4-FFF2-40B4-BE49-F238E27FC236}">
                  <a16:creationId xmlns:a16="http://schemas.microsoft.com/office/drawing/2014/main" id="{00000000-0008-0000-0000-000020000000}"/>
                </a:ext>
              </a:extLst>
            </xdr14:cNvPr>
            <xdr14:cNvContentPartPr/>
          </xdr14:nvContentPartPr>
          <xdr14:nvPr macro=""/>
          <xdr14:xfrm>
            <a:off x="11988360" y="18981140"/>
            <a:ext cx="360" cy="5400"/>
          </xdr14:xfrm>
        </xdr:contentPart>
      </mc:Choice>
      <mc:Fallback xmlns="">
        <xdr:pic>
          <xdr:nvPicPr>
            <xdr:cNvPr id="32" name="Ink 31">
              <a:extLst>
                <a:ext uri="{FF2B5EF4-FFF2-40B4-BE49-F238E27FC236}">
                  <a16:creationId xmlns:a16="http://schemas.microsoft.com/office/drawing/2014/main" id="{1123C1D5-5C58-4252-BB78-1077004BD4C1}"/>
                </a:ext>
              </a:extLst>
            </xdr:cNvPr>
            <xdr:cNvPicPr/>
          </xdr:nvPicPr>
          <xdr:blipFill>
            <a:blip xmlns:r="http://schemas.openxmlformats.org/officeDocument/2006/relationships" r:embed="rId8"/>
            <a:stretch>
              <a:fillRect/>
            </a:stretch>
          </xdr:blipFill>
          <xdr:spPr>
            <a:xfrm>
              <a:off x="11979360" y="18972140"/>
              <a:ext cx="18000" cy="23040"/>
            </a:xfrm>
            <a:prstGeom prst="rect">
              <a:avLst/>
            </a:prstGeom>
          </xdr:spPr>
        </xdr:pic>
      </mc:Fallback>
    </mc:AlternateContent>
    <xdr:clientData/>
  </xdr:twoCellAnchor>
  <xdr:twoCellAnchor editAs="oneCell">
    <xdr:from>
      <xdr:col>6</xdr:col>
      <xdr:colOff>380680</xdr:colOff>
      <xdr:row>89</xdr:row>
      <xdr:rowOff>139500</xdr:rowOff>
    </xdr:from>
    <xdr:to>
      <xdr:col>6</xdr:col>
      <xdr:colOff>381040</xdr:colOff>
      <xdr:row>89</xdr:row>
      <xdr:rowOff>139860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33" name="Ink 32">
              <a:extLst>
                <a:ext uri="{FF2B5EF4-FFF2-40B4-BE49-F238E27FC236}">
                  <a16:creationId xmlns:a16="http://schemas.microsoft.com/office/drawing/2014/main" id="{00000000-0008-0000-0000-000021000000}"/>
                </a:ext>
              </a:extLst>
            </xdr14:cNvPr>
            <xdr14:cNvContentPartPr/>
          </xdr14:nvContentPartPr>
          <xdr14:nvPr macro=""/>
          <xdr14:xfrm>
            <a:off x="6806880" y="16433600"/>
            <a:ext cx="360" cy="360"/>
          </xdr14:xfrm>
        </xdr:contentPart>
      </mc:Choice>
      <mc:Fallback xmlns="">
        <xdr:pic>
          <xdr:nvPicPr>
            <xdr:cNvPr id="33" name="Ink 32">
              <a:extLst>
                <a:ext uri="{FF2B5EF4-FFF2-40B4-BE49-F238E27FC236}">
                  <a16:creationId xmlns:a16="http://schemas.microsoft.com/office/drawing/2014/main" id="{F8718CE2-7D3D-4BE1-A3D0-A3606CE5A422}"/>
                </a:ext>
              </a:extLst>
            </xdr:cNvPr>
            <xdr:cNvPicPr/>
          </xdr:nvPicPr>
          <xdr:blipFill>
            <a:blip xmlns:r="http://schemas.openxmlformats.org/officeDocument/2006/relationships" r:embed="rId8"/>
            <a:stretch>
              <a:fillRect/>
            </a:stretch>
          </xdr:blipFill>
          <xdr:spPr>
            <a:xfrm>
              <a:off x="6797880" y="16424600"/>
              <a:ext cx="18000" cy="18000"/>
            </a:xfrm>
            <a:prstGeom prst="rect">
              <a:avLst/>
            </a:prstGeom>
          </xdr:spPr>
        </xdr:pic>
      </mc:Fallback>
    </mc:AlternateContent>
    <xdr:clientData/>
  </xdr:twoCellAnchor>
  <xdr:twoCellAnchor editAs="oneCell">
    <xdr:from>
      <xdr:col>6</xdr:col>
      <xdr:colOff>375640</xdr:colOff>
      <xdr:row>89</xdr:row>
      <xdr:rowOff>75780</xdr:rowOff>
    </xdr:from>
    <xdr:to>
      <xdr:col>6</xdr:col>
      <xdr:colOff>381040</xdr:colOff>
      <xdr:row>89</xdr:row>
      <xdr:rowOff>76140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34" name="Ink 33">
              <a:extLst>
                <a:ext uri="{FF2B5EF4-FFF2-40B4-BE49-F238E27FC236}">
                  <a16:creationId xmlns:a16="http://schemas.microsoft.com/office/drawing/2014/main" id="{00000000-0008-0000-0000-000022000000}"/>
                </a:ext>
              </a:extLst>
            </xdr14:cNvPr>
            <xdr14:cNvContentPartPr/>
          </xdr14:nvContentPartPr>
          <xdr14:nvPr macro=""/>
          <xdr14:xfrm>
            <a:off x="6801840" y="16369880"/>
            <a:ext cx="5400" cy="360"/>
          </xdr14:xfrm>
        </xdr:contentPart>
      </mc:Choice>
      <mc:Fallback xmlns="">
        <xdr:pic>
          <xdr:nvPicPr>
            <xdr:cNvPr id="34" name="Ink 33">
              <a:extLst>
                <a:ext uri="{FF2B5EF4-FFF2-40B4-BE49-F238E27FC236}">
                  <a16:creationId xmlns:a16="http://schemas.microsoft.com/office/drawing/2014/main" id="{8FE54674-B19A-4765-B7CD-5E9CDDBF682E}"/>
                </a:ext>
              </a:extLst>
            </xdr:cNvPr>
            <xdr:cNvPicPr/>
          </xdr:nvPicPr>
          <xdr:blipFill>
            <a:blip xmlns:r="http://schemas.openxmlformats.org/officeDocument/2006/relationships" r:embed="rId8"/>
            <a:stretch>
              <a:fillRect/>
            </a:stretch>
          </xdr:blipFill>
          <xdr:spPr>
            <a:xfrm>
              <a:off x="6792840" y="16360880"/>
              <a:ext cx="23040" cy="18000"/>
            </a:xfrm>
            <a:prstGeom prst="rect">
              <a:avLst/>
            </a:prstGeom>
          </xdr:spPr>
        </xdr:pic>
      </mc:Fallback>
    </mc:AlternateContent>
    <xdr:clientData/>
  </xdr:twoCellAnchor>
  <xdr:twoCellAnchor editAs="oneCell">
    <xdr:from>
      <xdr:col>6</xdr:col>
      <xdr:colOff>405880</xdr:colOff>
      <xdr:row>90</xdr:row>
      <xdr:rowOff>50260</xdr:rowOff>
    </xdr:from>
    <xdr:to>
      <xdr:col>6</xdr:col>
      <xdr:colOff>421720</xdr:colOff>
      <xdr:row>90</xdr:row>
      <xdr:rowOff>76180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35" name="Ink 34">
              <a:extLst>
                <a:ext uri="{FF2B5EF4-FFF2-40B4-BE49-F238E27FC236}">
                  <a16:creationId xmlns:a16="http://schemas.microsoft.com/office/drawing/2014/main" id="{00000000-0008-0000-0000-000023000000}"/>
                </a:ext>
              </a:extLst>
            </xdr14:cNvPr>
            <xdr14:cNvContentPartPr/>
          </xdr14:nvContentPartPr>
          <xdr14:nvPr macro=""/>
          <xdr14:xfrm>
            <a:off x="6832080" y="16522160"/>
            <a:ext cx="15840" cy="25920"/>
          </xdr14:xfrm>
        </xdr:contentPart>
      </mc:Choice>
      <mc:Fallback xmlns="">
        <xdr:pic>
          <xdr:nvPicPr>
            <xdr:cNvPr id="35" name="Ink 34">
              <a:extLst>
                <a:ext uri="{FF2B5EF4-FFF2-40B4-BE49-F238E27FC236}">
                  <a16:creationId xmlns:a16="http://schemas.microsoft.com/office/drawing/2014/main" id="{AFC37CB2-8193-45BD-9ED0-456B4C24C171}"/>
                </a:ext>
              </a:extLst>
            </xdr:cNvPr>
            <xdr:cNvPicPr/>
          </xdr:nvPicPr>
          <xdr:blipFill>
            <a:blip xmlns:r="http://schemas.openxmlformats.org/officeDocument/2006/relationships" r:embed="rId17"/>
            <a:stretch>
              <a:fillRect/>
            </a:stretch>
          </xdr:blipFill>
          <xdr:spPr>
            <a:xfrm>
              <a:off x="6823080" y="16513520"/>
              <a:ext cx="33480" cy="43560"/>
            </a:xfrm>
            <a:prstGeom prst="rect">
              <a:avLst/>
            </a:prstGeom>
          </xdr:spPr>
        </xdr:pic>
      </mc:Fallback>
    </mc:AlternateContent>
    <xdr:clientData/>
  </xdr:twoCellAnchor>
  <xdr:twoCellAnchor>
    <xdr:from>
      <xdr:col>19</xdr:col>
      <xdr:colOff>469900</xdr:colOff>
      <xdr:row>9</xdr:row>
      <xdr:rowOff>12698</xdr:rowOff>
    </xdr:from>
    <xdr:to>
      <xdr:col>27</xdr:col>
      <xdr:colOff>567872</xdr:colOff>
      <xdr:row>28</xdr:row>
      <xdr:rowOff>158746</xdr:rowOff>
    </xdr:to>
    <xdr:graphicFrame macro="">
      <xdr:nvGraphicFramePr>
        <xdr:cNvPr id="38" name="Chart 37">
          <a:extLst>
            <a:ext uri="{FF2B5EF4-FFF2-40B4-BE49-F238E27FC236}">
              <a16:creationId xmlns:a16="http://schemas.microsoft.com/office/drawing/2014/main" id="{00000000-0008-0000-00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144780</xdr:colOff>
      <xdr:row>2</xdr:row>
      <xdr:rowOff>137160</xdr:rowOff>
    </xdr:from>
    <xdr:to>
      <xdr:col>12</xdr:col>
      <xdr:colOff>525780</xdr:colOff>
      <xdr:row>63</xdr:row>
      <xdr:rowOff>15240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815340" y="487680"/>
          <a:ext cx="7757160" cy="10568940"/>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50" b="1">
              <a:solidFill>
                <a:srgbClr val="FF0000"/>
              </a:solidFill>
              <a:effectLst/>
              <a:latin typeface="Arial" panose="020B0604020202020204" pitchFamily="34" charset="0"/>
              <a:ea typeface="+mn-ea"/>
              <a:cs typeface="Arial" panose="020B0604020202020204" pitchFamily="34" charset="0"/>
            </a:rPr>
            <a:t>This worksheet is distributed at no charge on an as-is basis. The author does not assume any liability for its use.</a:t>
          </a:r>
        </a:p>
        <a:p>
          <a:endParaRPr lang="en-US" sz="1150" b="1">
            <a:solidFill>
              <a:srgbClr val="FF0000"/>
            </a:solidFill>
            <a:effectLst/>
            <a:latin typeface="Arial" panose="020B0604020202020204" pitchFamily="34" charset="0"/>
            <a:ea typeface="+mn-ea"/>
            <a:cs typeface="Arial" panose="020B0604020202020204" pitchFamily="34" charset="0"/>
          </a:endParaRPr>
        </a:p>
        <a:p>
          <a:r>
            <a:rPr lang="en-US" sz="1150">
              <a:solidFill>
                <a:schemeClr val="dk1"/>
              </a:solidFill>
              <a:effectLst/>
              <a:latin typeface="Arial" panose="020B0604020202020204" pitchFamily="34" charset="0"/>
              <a:ea typeface="+mn-ea"/>
              <a:cs typeface="Arial" panose="020B0604020202020204" pitchFamily="34" charset="0"/>
            </a:rPr>
            <a:t>No claim of copyright is made, as it is the author’s intention that it should be in the public domain for use by anyone who wishes to.</a:t>
          </a:r>
        </a:p>
        <a:p>
          <a:endParaRPr lang="en-US" sz="1150">
            <a:solidFill>
              <a:schemeClr val="dk1"/>
            </a:solidFill>
            <a:effectLst/>
            <a:latin typeface="Arial" panose="020B0604020202020204" pitchFamily="34" charset="0"/>
            <a:ea typeface="+mn-ea"/>
            <a:cs typeface="Arial" panose="020B0604020202020204" pitchFamily="34" charset="0"/>
          </a:endParaRPr>
        </a:p>
        <a:p>
          <a:r>
            <a:rPr lang="en-US" sz="1150">
              <a:solidFill>
                <a:schemeClr val="dk1"/>
              </a:solidFill>
              <a:effectLst/>
              <a:latin typeface="Arial" panose="020B0604020202020204" pitchFamily="34" charset="0"/>
              <a:ea typeface="+mn-ea"/>
              <a:cs typeface="Arial" panose="020B0604020202020204" pitchFamily="34" charset="0"/>
            </a:rPr>
            <a:t>I have protected the worksheet to prevent accidental changes to the formulas and calculation method.</a:t>
          </a:r>
        </a:p>
        <a:p>
          <a:r>
            <a:rPr lang="en-US" sz="1150">
              <a:solidFill>
                <a:schemeClr val="dk1"/>
              </a:solidFill>
              <a:effectLst/>
              <a:latin typeface="Arial" panose="020B0604020202020204" pitchFamily="34" charset="0"/>
              <a:ea typeface="+mn-ea"/>
              <a:cs typeface="Arial" panose="020B0604020202020204" pitchFamily="34" charset="0"/>
            </a:rPr>
            <a:t>If you want to make changes to the worksheet, no password is required to disable protection, but you do so at your own risk. If you make any changes, leave my name off as I don’t want credit for any added errors.</a:t>
          </a:r>
        </a:p>
        <a:p>
          <a:r>
            <a:rPr lang="en-US" sz="1150">
              <a:solidFill>
                <a:schemeClr val="dk1"/>
              </a:solidFill>
              <a:effectLst/>
              <a:latin typeface="Arial" panose="020B0604020202020204" pitchFamily="34" charset="0"/>
              <a:ea typeface="+mn-ea"/>
              <a:cs typeface="Arial" panose="020B0604020202020204" pitchFamily="34" charset="0"/>
            </a:rPr>
            <a:t>Jon Monsen, PhD, PE</a:t>
          </a:r>
        </a:p>
        <a:p>
          <a:endParaRPr lang="en-US" sz="1400">
            <a:solidFill>
              <a:schemeClr val="dk1"/>
            </a:solidFill>
            <a:effectLst/>
            <a:latin typeface="Arial" panose="020B0604020202020204" pitchFamily="34" charset="0"/>
            <a:ea typeface="+mn-ea"/>
            <a:cs typeface="Arial" panose="020B0604020202020204" pitchFamily="34" charset="0"/>
          </a:endParaRPr>
        </a:p>
        <a:p>
          <a:pPr algn="ctr"/>
          <a:r>
            <a:rPr lang="en-US" sz="1400" b="1">
              <a:solidFill>
                <a:schemeClr val="dk1"/>
              </a:solidFill>
              <a:effectLst/>
              <a:latin typeface="Arial" panose="020B0604020202020204" pitchFamily="34" charset="0"/>
              <a:ea typeface="+mn-ea"/>
              <a:cs typeface="Arial" panose="020B0604020202020204" pitchFamily="34" charset="0"/>
            </a:rPr>
            <a:t>Using the Worksheet</a:t>
          </a:r>
        </a:p>
        <a:p>
          <a:endParaRPr lang="en-US" sz="1150">
            <a:solidFill>
              <a:schemeClr val="dk1"/>
            </a:solidFill>
            <a:effectLst/>
            <a:latin typeface="Arial" panose="020B0604020202020204" pitchFamily="34" charset="0"/>
            <a:ea typeface="+mn-ea"/>
            <a:cs typeface="Arial" panose="020B0604020202020204" pitchFamily="34" charset="0"/>
          </a:endParaRPr>
        </a:p>
        <a:p>
          <a:r>
            <a:rPr lang="en-US" sz="1150">
              <a:solidFill>
                <a:schemeClr val="dk1"/>
              </a:solidFill>
              <a:effectLst/>
              <a:latin typeface="Arial" panose="020B0604020202020204" pitchFamily="34" charset="0"/>
              <a:ea typeface="+mn-ea"/>
              <a:cs typeface="Arial" panose="020B0604020202020204" pitchFamily="34" charset="0"/>
            </a:rPr>
            <a:t>This Excel sheet can calculate and graph the Installed </a:t>
          </a:r>
          <a:r>
            <a:rPr lang="en-US" sz="1150" b="1">
              <a:solidFill>
                <a:schemeClr val="dk1"/>
              </a:solidFill>
              <a:effectLst/>
              <a:latin typeface="Arial" panose="020B0604020202020204" pitchFamily="34" charset="0"/>
              <a:ea typeface="+mn-ea"/>
              <a:cs typeface="Arial" panose="020B0604020202020204" pitchFamily="34" charset="0"/>
            </a:rPr>
            <a:t>Flow</a:t>
          </a:r>
          <a:r>
            <a:rPr lang="en-US" sz="1150">
              <a:solidFill>
                <a:schemeClr val="dk1"/>
              </a:solidFill>
              <a:effectLst/>
              <a:latin typeface="Arial" panose="020B0604020202020204" pitchFamily="34" charset="0"/>
              <a:ea typeface="+mn-ea"/>
              <a:cs typeface="Arial" panose="020B0604020202020204" pitchFamily="34" charset="0"/>
            </a:rPr>
            <a:t> and </a:t>
          </a:r>
          <a:r>
            <a:rPr lang="en-US" sz="1150" b="1">
              <a:solidFill>
                <a:schemeClr val="dk1"/>
              </a:solidFill>
              <a:effectLst/>
              <a:latin typeface="Arial" panose="020B0604020202020204" pitchFamily="34" charset="0"/>
              <a:ea typeface="+mn-ea"/>
              <a:cs typeface="Arial" panose="020B0604020202020204" pitchFamily="34" charset="0"/>
            </a:rPr>
            <a:t>Gain</a:t>
          </a:r>
          <a:r>
            <a:rPr lang="en-US" sz="1150">
              <a:solidFill>
                <a:schemeClr val="dk1"/>
              </a:solidFill>
              <a:effectLst/>
              <a:latin typeface="Arial" panose="020B0604020202020204" pitchFamily="34" charset="0"/>
              <a:ea typeface="+mn-ea"/>
              <a:cs typeface="Arial" panose="020B0604020202020204" pitchFamily="34" charset="0"/>
            </a:rPr>
            <a:t> of a control valve in conjunction with the user’s preferred control valve sizing software.</a:t>
          </a:r>
        </a:p>
        <a:p>
          <a:endParaRPr lang="en-US" sz="1150">
            <a:solidFill>
              <a:schemeClr val="dk1"/>
            </a:solidFill>
            <a:effectLst/>
            <a:latin typeface="Arial" panose="020B0604020202020204" pitchFamily="34" charset="0"/>
            <a:ea typeface="+mn-ea"/>
            <a:cs typeface="Arial" panose="020B0604020202020204" pitchFamily="34" charset="0"/>
          </a:endParaRPr>
        </a:p>
        <a:p>
          <a:r>
            <a:rPr lang="en-US" sz="1150">
              <a:solidFill>
                <a:schemeClr val="dk1"/>
              </a:solidFill>
              <a:effectLst/>
              <a:latin typeface="Arial" panose="020B0604020202020204" pitchFamily="34" charset="0"/>
              <a:ea typeface="+mn-ea"/>
              <a:cs typeface="Arial" panose="020B0604020202020204" pitchFamily="34" charset="0"/>
            </a:rPr>
            <a:t>Start by entering the required process data in C14 through C19. The pressures and pressure drops in the system need to be determined by an analysis of the pressure at the beginning and end of the system, the friction pressure losses due to piping, fittings and equipment such as filters and heaters along with the static effects due to changes in elevation.</a:t>
          </a:r>
        </a:p>
        <a:p>
          <a:endParaRPr lang="en-US" sz="1150">
            <a:solidFill>
              <a:schemeClr val="dk1"/>
            </a:solidFill>
            <a:effectLst/>
            <a:latin typeface="Arial" panose="020B0604020202020204" pitchFamily="34" charset="0"/>
            <a:ea typeface="+mn-ea"/>
            <a:cs typeface="Arial" panose="020B0604020202020204" pitchFamily="34" charset="0"/>
          </a:endParaRPr>
        </a:p>
        <a:p>
          <a:r>
            <a:rPr lang="en-US" sz="1150">
              <a:solidFill>
                <a:schemeClr val="dk1"/>
              </a:solidFill>
              <a:effectLst/>
              <a:latin typeface="Arial" panose="020B0604020202020204" pitchFamily="34" charset="0"/>
              <a:ea typeface="+mn-ea"/>
              <a:cs typeface="Arial" panose="020B0604020202020204" pitchFamily="34" charset="0"/>
            </a:rPr>
            <a:t>The next step is to determine the fully open flow of the valve in the system that it will be installed in, using your preferred control valve sizing software. This step is the only one that requires any special effort on the user’s part. Start by making an initial guess at the fully open flow. A good start would be to try using the specified maximum flow increased by, say, ten percent. Enter this guess into D30 of the sheet. The sheet will return the values of P1, Delta P and P2 based on your flow guess and the process model in D32, D33 and D34.</a:t>
          </a:r>
        </a:p>
        <a:p>
          <a:endParaRPr lang="en-US" sz="1150">
            <a:solidFill>
              <a:schemeClr val="dk1"/>
            </a:solidFill>
            <a:effectLst/>
            <a:latin typeface="Arial" panose="020B0604020202020204" pitchFamily="34" charset="0"/>
            <a:ea typeface="+mn-ea"/>
            <a:cs typeface="Arial" panose="020B0604020202020204" pitchFamily="34" charset="0"/>
          </a:endParaRPr>
        </a:p>
        <a:p>
          <a:r>
            <a:rPr lang="en-US" sz="1150">
              <a:solidFill>
                <a:schemeClr val="dk1"/>
              </a:solidFill>
              <a:effectLst/>
              <a:latin typeface="Arial" panose="020B0604020202020204" pitchFamily="34" charset="0"/>
              <a:ea typeface="+mn-ea"/>
              <a:cs typeface="Arial" panose="020B0604020202020204" pitchFamily="34" charset="0"/>
            </a:rPr>
            <a:t>Then enter your flow guess along with the value of P1_i at the given flow and either DELTA_P_Qi or P2_Qi (depending on which your sizing software requires) into your valve sizing software and observe what percentage of full valve travel is returned by your sizing software. Revise your flow guess (each time calculating values of P1, Delta P and P2 from the process model and using them in your valve sizing software. Continue to refine your guess entering P1 at each flow guess and either Delta P or P2 into your valve sizing software until your sizing software returns a percentage of full travel of at least 99%, preferably as close to 100% as possible.</a:t>
          </a:r>
        </a:p>
        <a:p>
          <a:endParaRPr lang="en-US" sz="1150">
            <a:solidFill>
              <a:schemeClr val="dk1"/>
            </a:solidFill>
            <a:effectLst/>
            <a:latin typeface="Arial" panose="020B0604020202020204" pitchFamily="34" charset="0"/>
            <a:ea typeface="+mn-ea"/>
            <a:cs typeface="Arial" panose="020B0604020202020204" pitchFamily="34" charset="0"/>
          </a:endParaRPr>
        </a:p>
        <a:p>
          <a:r>
            <a:rPr lang="en-US" sz="1150">
              <a:solidFill>
                <a:schemeClr val="dk1"/>
              </a:solidFill>
              <a:effectLst/>
              <a:latin typeface="Arial" panose="020B0604020202020204" pitchFamily="34" charset="0"/>
              <a:ea typeface="+mn-ea"/>
              <a:cs typeface="Arial" panose="020B0604020202020204" pitchFamily="34" charset="0"/>
            </a:rPr>
            <a:t>Cell L40 always shows the value entered in D30, so when your fully open flow guess is close to 100% valve travel, L40 will contain the fully open flow, and C through L 40 will contain a list of the fully open flow divided into 10 equal steps. The worksheet will also have calculated and entered into C through L 41 through 43 the pressures needed to put into your valve sizing software along with the flows on line 40. (Note that both P1 and Delta P are tabulated. Use the one that your sizing program needs.)</a:t>
          </a:r>
        </a:p>
        <a:p>
          <a:endParaRPr lang="en-US" sz="1150">
            <a:solidFill>
              <a:schemeClr val="dk1"/>
            </a:solidFill>
            <a:effectLst/>
            <a:latin typeface="Arial" panose="020B0604020202020204" pitchFamily="34" charset="0"/>
            <a:ea typeface="+mn-ea"/>
            <a:cs typeface="Arial" panose="020B0604020202020204" pitchFamily="34" charset="0"/>
          </a:endParaRPr>
        </a:p>
        <a:p>
          <a:r>
            <a:rPr lang="en-US" sz="1150">
              <a:solidFill>
                <a:schemeClr val="dk1"/>
              </a:solidFill>
              <a:effectLst/>
              <a:latin typeface="Arial" panose="020B0604020202020204" pitchFamily="34" charset="0"/>
              <a:ea typeface="+mn-ea"/>
              <a:cs typeface="Arial" panose="020B0604020202020204" pitchFamily="34" charset="0"/>
            </a:rPr>
            <a:t>Enter the values of valve relative travel returned by your sizing software in Row 44. (Note that “relative travel” is the percent of valve travel divided by 100.)</a:t>
          </a:r>
        </a:p>
        <a:p>
          <a:endParaRPr lang="en-US" sz="1150">
            <a:solidFill>
              <a:schemeClr val="dk1"/>
            </a:solidFill>
            <a:effectLst/>
            <a:latin typeface="Arial" panose="020B0604020202020204" pitchFamily="34" charset="0"/>
            <a:ea typeface="+mn-ea"/>
            <a:cs typeface="Arial" panose="020B0604020202020204" pitchFamily="34" charset="0"/>
          </a:endParaRPr>
        </a:p>
        <a:p>
          <a:r>
            <a:rPr lang="en-US" sz="1150">
              <a:solidFill>
                <a:schemeClr val="dk1"/>
              </a:solidFill>
              <a:effectLst/>
              <a:latin typeface="Arial" panose="020B0604020202020204" pitchFamily="34" charset="0"/>
              <a:ea typeface="+mn-ea"/>
              <a:cs typeface="Arial" panose="020B0604020202020204" pitchFamily="34" charset="0"/>
            </a:rPr>
            <a:t>The installed flow and gain graphs will appear. Dotted lines are placed on the graphs to show where your minimum and maximum design flows fit on the graphs.</a:t>
          </a:r>
        </a:p>
        <a:p>
          <a:endParaRPr lang="en-US" sz="1150">
            <a:solidFill>
              <a:schemeClr val="dk1"/>
            </a:solidFill>
            <a:effectLst/>
            <a:latin typeface="Arial" panose="020B0604020202020204" pitchFamily="34" charset="0"/>
            <a:ea typeface="+mn-ea"/>
            <a:cs typeface="Arial" panose="020B0604020202020204" pitchFamily="34" charset="0"/>
          </a:endParaRPr>
        </a:p>
        <a:p>
          <a:r>
            <a:rPr lang="en-US" sz="1150">
              <a:solidFill>
                <a:schemeClr val="dk1"/>
              </a:solidFill>
              <a:effectLst/>
              <a:latin typeface="Arial" panose="020B0604020202020204" pitchFamily="34" charset="0"/>
              <a:ea typeface="+mn-ea"/>
              <a:cs typeface="Arial" panose="020B0604020202020204" pitchFamily="34" charset="0"/>
            </a:rPr>
            <a:t>The maximum specified flow will always be at 1.0 on the installed gain’s Q/Q</a:t>
          </a:r>
          <a:r>
            <a:rPr lang="en-US" sz="1150" baseline="-25000">
              <a:solidFill>
                <a:schemeClr val="dk1"/>
              </a:solidFill>
              <a:effectLst/>
              <a:latin typeface="Arial" panose="020B0604020202020204" pitchFamily="34" charset="0"/>
              <a:ea typeface="+mn-ea"/>
              <a:cs typeface="Arial" panose="020B0604020202020204" pitchFamily="34" charset="0"/>
            </a:rPr>
            <a:t>max</a:t>
          </a:r>
          <a:r>
            <a:rPr lang="en-US" sz="1150">
              <a:solidFill>
                <a:schemeClr val="dk1"/>
              </a:solidFill>
              <a:effectLst/>
              <a:latin typeface="Arial" panose="020B0604020202020204" pitchFamily="34" charset="0"/>
              <a:ea typeface="+mn-ea"/>
              <a:cs typeface="Arial" panose="020B0604020202020204" pitchFamily="34" charset="0"/>
            </a:rPr>
            <a:t> scale and the minimum specified flow will always be at Qmin/Qmax on the installed gain graph. </a:t>
          </a:r>
        </a:p>
        <a:p>
          <a:endParaRPr lang="en-US" sz="1150">
            <a:solidFill>
              <a:schemeClr val="dk1"/>
            </a:solidFill>
            <a:effectLst/>
            <a:latin typeface="Arial" panose="020B0604020202020204" pitchFamily="34" charset="0"/>
            <a:ea typeface="+mn-ea"/>
            <a:cs typeface="Arial" panose="020B0604020202020204" pitchFamily="34" charset="0"/>
          </a:endParaRPr>
        </a:p>
        <a:p>
          <a:r>
            <a:rPr lang="en-US" sz="1150">
              <a:solidFill>
                <a:schemeClr val="dk1"/>
              </a:solidFill>
              <a:effectLst/>
              <a:latin typeface="Arial" panose="020B0604020202020204" pitchFamily="34" charset="0"/>
              <a:ea typeface="+mn-ea"/>
              <a:cs typeface="Arial" panose="020B0604020202020204" pitchFamily="34" charset="0"/>
            </a:rPr>
            <a:t>The two vertical lines on the installed gain graph will always be in the same place for any valve sizes or styles that are being considered for the system represented by the user’s input of system parameters in Column D, rows 14 through 19 of the process model, making it easy to compare their control capabilities.</a:t>
          </a:r>
        </a:p>
        <a:p>
          <a:r>
            <a:rPr lang="en-US" sz="1150">
              <a:solidFill>
                <a:schemeClr val="dk1"/>
              </a:solidFill>
              <a:effectLst/>
              <a:latin typeface="Arial" panose="020B0604020202020204" pitchFamily="34" charset="0"/>
              <a:ea typeface="+mn-ea"/>
              <a:cs typeface="Arial" panose="020B0604020202020204" pitchFamily="34" charset="0"/>
            </a:rPr>
            <a:t> </a:t>
          </a:r>
        </a:p>
        <a:p>
          <a:r>
            <a:rPr lang="en-US" sz="1150">
              <a:solidFill>
                <a:schemeClr val="dk1"/>
              </a:solidFill>
              <a:effectLst/>
              <a:latin typeface="Arial" panose="020B0604020202020204" pitchFamily="34" charset="0"/>
              <a:ea typeface="+mn-ea"/>
              <a:cs typeface="Arial" panose="020B0604020202020204" pitchFamily="34" charset="0"/>
            </a:rPr>
            <a:t>The contents of Cells D, 14 through 34 have been given the names in Column C to make it easy for the interested person to follow the calculation method.</a:t>
          </a:r>
        </a:p>
        <a:p>
          <a:endParaRPr lang="en-US" sz="1150">
            <a:latin typeface="Arial" panose="020B0604020202020204" pitchFamily="34" charset="0"/>
            <a:cs typeface="Arial" panose="020B0604020202020204" pitchFamily="34" charset="0"/>
          </a:endParaRPr>
        </a:p>
        <a:p>
          <a:r>
            <a:rPr lang="en-US" sz="1150">
              <a:latin typeface="Arial" panose="020B0604020202020204" pitchFamily="34" charset="0"/>
              <a:cs typeface="Arial" panose="020B0604020202020204" pitchFamily="34" charset="0"/>
            </a:rPr>
            <a:t>As distributed, the sheet has a sample calculation so that the user can see what</a:t>
          </a:r>
          <a:r>
            <a:rPr lang="en-US" sz="1150" baseline="0">
              <a:latin typeface="Arial" panose="020B0604020202020204" pitchFamily="34" charset="0"/>
              <a:cs typeface="Arial" panose="020B0604020202020204" pitchFamily="34" charset="0"/>
            </a:rPr>
            <a:t> the calculation results should look like. The sheet can be easily cleared to make it into a bank master.</a:t>
          </a:r>
        </a:p>
        <a:p>
          <a:r>
            <a:rPr lang="en-US" sz="1150" baseline="0">
              <a:latin typeface="Arial" panose="020B0604020202020204" pitchFamily="34" charset="0"/>
              <a:cs typeface="Arial" panose="020B0604020202020204" pitchFamily="34" charset="0"/>
            </a:rPr>
            <a:t>1 Delete the contents of D14 through 19..</a:t>
          </a:r>
        </a:p>
        <a:p>
          <a:r>
            <a:rPr lang="en-US" sz="1150" baseline="0">
              <a:latin typeface="Arial" panose="020B0604020202020204" pitchFamily="34" charset="0"/>
              <a:cs typeface="Arial" panose="020B0604020202020204" pitchFamily="34" charset="0"/>
            </a:rPr>
            <a:t>2 Delete the contents of D30.</a:t>
          </a:r>
        </a:p>
        <a:p>
          <a:r>
            <a:rPr lang="en-US" sz="1150" baseline="0">
              <a:latin typeface="Arial" panose="020B0604020202020204" pitchFamily="34" charset="0"/>
              <a:cs typeface="Arial" panose="020B0604020202020204" pitchFamily="34" charset="0"/>
            </a:rPr>
            <a:t>3 Delete the contents of Row 44, Cells  C through L.</a:t>
          </a:r>
        </a:p>
        <a:p>
          <a:endParaRPr lang="en-US" sz="1200" baseline="0">
            <a:latin typeface="Arial" panose="020B0604020202020204" pitchFamily="34" charset="0"/>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xdr:clientData/>
  </xdr:twoCellAnchor>
  <xdr:twoCellAnchor editAs="oneCell">
    <xdr:from>
      <xdr:col>1</xdr:col>
      <xdr:colOff>129541</xdr:colOff>
      <xdr:row>66</xdr:row>
      <xdr:rowOff>20124</xdr:rowOff>
    </xdr:from>
    <xdr:to>
      <xdr:col>12</xdr:col>
      <xdr:colOff>525781</xdr:colOff>
      <xdr:row>88</xdr:row>
      <xdr:rowOff>53339</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1" y="11587284"/>
          <a:ext cx="7772400" cy="3888935"/>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114301</xdr:colOff>
      <xdr:row>89</xdr:row>
      <xdr:rowOff>25602</xdr:rowOff>
    </xdr:from>
    <xdr:to>
      <xdr:col>12</xdr:col>
      <xdr:colOff>533401</xdr:colOff>
      <xdr:row>119</xdr:row>
      <xdr:rowOff>68579</xdr:rowOff>
    </xdr:to>
    <xdr:pic>
      <xdr:nvPicPr>
        <xdr:cNvPr id="8" name="Picture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1" y="15623742"/>
          <a:ext cx="7795260" cy="530077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1</xdr:row>
          <xdr:rowOff>7620</xdr:rowOff>
        </xdr:from>
        <xdr:to>
          <xdr:col>3</xdr:col>
          <xdr:colOff>655320</xdr:colOff>
          <xdr:row>10</xdr:row>
          <xdr:rowOff>152400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0</xdr:row>
          <xdr:rowOff>167640</xdr:rowOff>
        </xdr:from>
        <xdr:to>
          <xdr:col>8</xdr:col>
          <xdr:colOff>30480</xdr:colOff>
          <xdr:row>10</xdr:row>
          <xdr:rowOff>152400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ers\jonmo\Google%2520Drive\Articles\Valin%2520Eq%2520Pct%2520to%2520Linear\Example%2520inst%2520flow%2520Control%2520Valve%2520Sizing%2520variable%2520DP%2520flow%2520graph%2520gpm%2520-%2520Liquid%2520Rev%2520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ve Sizing"/>
      <sheetName val="Installed Flow"/>
      <sheetName val="Installed Gain"/>
      <sheetName val="Typical FL"/>
      <sheetName val="Mass to Volumetric Flow"/>
      <sheetName val="Sheet1"/>
      <sheetName val="Sheet2"/>
    </sheetNames>
    <sheetDataSet>
      <sheetData sheetId="0">
        <row r="3">
          <cell r="D3">
            <v>80</v>
          </cell>
        </row>
        <row r="4">
          <cell r="D4">
            <v>56.7</v>
          </cell>
        </row>
        <row r="5">
          <cell r="D5">
            <v>32</v>
          </cell>
        </row>
        <row r="12">
          <cell r="D12">
            <v>3</v>
          </cell>
        </row>
        <row r="18">
          <cell r="S18">
            <v>0.84375</v>
          </cell>
        </row>
        <row r="19">
          <cell r="S19">
            <v>1.21875</v>
          </cell>
        </row>
        <row r="54">
          <cell r="B54">
            <v>890</v>
          </cell>
        </row>
      </sheetData>
      <sheetData sheetId="1" refreshError="1"/>
      <sheetData sheetId="2" refreshError="1"/>
      <sheetData sheetId="3" refreshError="1"/>
      <sheetData sheetId="4" refreshError="1"/>
      <sheetData sheetId="5" refreshError="1"/>
      <sheetData sheetId="6"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6T04:40:56.3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6T05:01:14.931"/>
    </inkml:context>
    <inkml:brush xml:id="br0">
      <inkml:brushProperty name="width" value="0.05" units="cm"/>
      <inkml:brushProperty name="height" value="0.05" units="cm"/>
      <inkml:brushProperty name="ignorePressure" value="1"/>
    </inkml:brush>
  </inkml:definitions>
  <inkml:trace contextRef="#ctx0" brushRef="#br0">14 0,'-6'0,"-2"0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6T05:01:15.554"/>
    </inkml:context>
    <inkml:brush xml:id="br0">
      <inkml:brushProperty name="width" value="0.05" units="cm"/>
      <inkml:brushProperty name="height" value="0.05" units="cm"/>
      <inkml:brushProperty name="ignorePressure" value="1"/>
    </inkml:brush>
  </inkml:definitions>
  <inkml:trace contextRef="#ctx0" brushRef="#br0">0 1,'6'6,"3"14,4 3,2-1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6T04:41:19.6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6T04:41:21.9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6T05:00:34.888"/>
    </inkml:context>
    <inkml:brush xml:id="br0">
      <inkml:brushProperty name="width" value="0.05" units="cm"/>
      <inkml:brushProperty name="height" value="0.05" units="cm"/>
      <inkml:brushProperty name="ignorePressure" value="1"/>
    </inkml:brush>
  </inkml:definitions>
  <inkml:trace contextRef="#ctx0" brushRef="#br0">1 0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6T05:00:36.702"/>
    </inkml:context>
    <inkml:brush xml:id="br0">
      <inkml:brushProperty name="width" value="0.05" units="cm"/>
      <inkml:brushProperty name="height" value="0.05" units="cm"/>
      <inkml:brushProperty name="ignorePressure" value="1"/>
    </inkml:brush>
  </inkml:definitions>
  <inkml:trace contextRef="#ctx0" brushRef="#br0">0 1,'0'0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6T05:01:01.266"/>
    </inkml:context>
    <inkml:brush xml:id="br0">
      <inkml:brushProperty name="width" value="0.05" units="cm"/>
      <inkml:brushProperty name="height" value="0.05" units="cm"/>
      <inkml:brushProperty name="ignorePressure" value="1"/>
    </inkml:brush>
  </inkml:definitions>
  <inkml:trace contextRef="#ctx0" brushRef="#br0">0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6T05:01:05.237"/>
    </inkml:context>
    <inkml:brush xml:id="br0">
      <inkml:brushProperty name="width" value="0.05" units="cm"/>
      <inkml:brushProperty name="height" value="0.05" units="cm"/>
      <inkml:brushProperty name="ignorePressure" value="1"/>
    </inkml:brush>
  </inkml:definitions>
  <inkml:trace contextRef="#ctx0" brushRef="#br0">1 1,'6'12,"8"9,13 8,9-1,-3 0,-6-3</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6T05:01:06.405"/>
    </inkml:context>
    <inkml:brush xml:id="br0">
      <inkml:brushProperty name="width" value="0.05" units="cm"/>
      <inkml:brushProperty name="height" value="0.05" units="cm"/>
      <inkml:brushProperty name="ignorePressure" value="1"/>
    </inkml:brush>
  </inkml:definitions>
  <inkml:trace contextRef="#ctx0" brushRef="#br0">0 14,'0'-6,"0"-2</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16T05:01:14.183"/>
    </inkml:context>
    <inkml:brush xml:id="br0">
      <inkml:brushProperty name="width" value="0.05" units="cm"/>
      <inkml:brushProperty name="height" value="0.05" units="cm"/>
      <inkml:brushProperty name="ignorePressure" value="1"/>
    </inkml:brush>
  </inkml:definitions>
  <inkml:trace contextRef="#ctx0" brushRef="#br0">0 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9.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8.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6FEE8-5B17-4C4A-BDDE-41F360FBDC5D}">
  <sheetPr>
    <pageSetUpPr fitToPage="1"/>
  </sheetPr>
  <dimension ref="A1:Y112"/>
  <sheetViews>
    <sheetView tabSelected="1" zoomScale="60" zoomScaleNormal="60" zoomScaleSheetLayoutView="70" workbookViewId="0">
      <selection activeCell="B1" sqref="B1:I1"/>
    </sheetView>
  </sheetViews>
  <sheetFormatPr defaultRowHeight="13.8" x14ac:dyDescent="0.25"/>
  <cols>
    <col min="1" max="1" width="30.3984375" customWidth="1"/>
    <col min="2" max="2" width="15.3984375" customWidth="1"/>
    <col min="3" max="3" width="15" customWidth="1"/>
    <col min="4" max="4" width="12.59765625" customWidth="1"/>
    <col min="5" max="8" width="7.19921875" customWidth="1"/>
    <col min="9" max="9" width="7.5" customWidth="1"/>
    <col min="10" max="12" width="7.19921875" customWidth="1"/>
    <col min="13" max="13" width="14.8984375" customWidth="1"/>
    <col min="18" max="18" width="9.796875" customWidth="1"/>
    <col min="19" max="19" width="8.69921875" customWidth="1"/>
    <col min="20" max="20" width="16.796875" customWidth="1"/>
    <col min="21" max="21" width="2.59765625" customWidth="1"/>
    <col min="22" max="22" width="5" customWidth="1"/>
  </cols>
  <sheetData>
    <row r="1" spans="1:23" ht="25.2" thickBot="1" x14ac:dyDescent="0.45">
      <c r="B1" s="66" t="s">
        <v>61</v>
      </c>
      <c r="C1" s="66"/>
      <c r="D1" s="66"/>
      <c r="E1" s="66"/>
      <c r="F1" s="66"/>
      <c r="G1" s="66"/>
      <c r="H1" s="66"/>
      <c r="I1" s="66"/>
    </row>
    <row r="2" spans="1:23" ht="18" thickBot="1" x14ac:dyDescent="0.35">
      <c r="B2" s="85" t="s">
        <v>62</v>
      </c>
      <c r="C2" s="86"/>
      <c r="D2" s="86"/>
      <c r="E2" s="86"/>
      <c r="F2" s="86"/>
      <c r="G2" s="86"/>
      <c r="H2" s="86"/>
      <c r="I2" s="86"/>
      <c r="L2" s="61" t="s">
        <v>95</v>
      </c>
      <c r="M2" s="62"/>
      <c r="N2" s="60" t="s">
        <v>96</v>
      </c>
      <c r="O2" s="60"/>
      <c r="P2" s="60"/>
      <c r="Q2" s="60"/>
      <c r="R2" s="60"/>
      <c r="S2" s="60"/>
      <c r="T2" s="60"/>
      <c r="U2" s="60"/>
      <c r="V2" s="60"/>
      <c r="W2" s="60"/>
    </row>
    <row r="4" spans="1:23" x14ac:dyDescent="0.25">
      <c r="B4" s="80" t="s">
        <v>60</v>
      </c>
      <c r="C4" s="81"/>
      <c r="D4" s="81"/>
      <c r="E4" s="82"/>
    </row>
    <row r="5" spans="1:23" x14ac:dyDescent="0.25">
      <c r="B5" s="78" t="s">
        <v>73</v>
      </c>
      <c r="C5" s="78"/>
      <c r="D5" s="78"/>
      <c r="E5" s="79"/>
    </row>
    <row r="6" spans="1:23" x14ac:dyDescent="0.25">
      <c r="B6" s="73" t="s">
        <v>74</v>
      </c>
      <c r="C6" s="74"/>
      <c r="D6" s="74"/>
      <c r="E6" s="75"/>
      <c r="F6" s="83" t="s">
        <v>85</v>
      </c>
      <c r="G6" s="84"/>
      <c r="H6" s="84"/>
      <c r="I6" s="42"/>
      <c r="J6" s="42"/>
    </row>
    <row r="7" spans="1:23" x14ac:dyDescent="0.25">
      <c r="B7" s="67" t="s">
        <v>97</v>
      </c>
      <c r="C7" s="68"/>
      <c r="D7" s="68"/>
      <c r="E7" s="69"/>
    </row>
    <row r="8" spans="1:23" x14ac:dyDescent="0.25">
      <c r="B8" s="70" t="s">
        <v>63</v>
      </c>
      <c r="C8" s="71"/>
      <c r="D8" s="71"/>
      <c r="E8" s="72"/>
    </row>
    <row r="9" spans="1:23" x14ac:dyDescent="0.25">
      <c r="B9" s="76" t="s">
        <v>84</v>
      </c>
      <c r="C9" s="71"/>
      <c r="D9" s="71"/>
      <c r="E9" s="77"/>
      <c r="I9" s="31"/>
      <c r="J9" s="31"/>
    </row>
    <row r="10" spans="1:23" x14ac:dyDescent="0.25">
      <c r="A10" s="5"/>
      <c r="B10" s="63" t="s">
        <v>77</v>
      </c>
      <c r="C10" s="64"/>
      <c r="D10" s="64"/>
      <c r="E10" s="65"/>
    </row>
    <row r="11" spans="1:23" x14ac:dyDescent="0.25">
      <c r="D11" s="6"/>
    </row>
    <row r="12" spans="1:23" x14ac:dyDescent="0.25">
      <c r="C12" s="6" t="s">
        <v>22</v>
      </c>
      <c r="D12" s="6" t="s">
        <v>24</v>
      </c>
    </row>
    <row r="13" spans="1:23" x14ac:dyDescent="0.25">
      <c r="C13" s="6" t="s">
        <v>23</v>
      </c>
      <c r="D13" s="6" t="s">
        <v>25</v>
      </c>
    </row>
    <row r="14" spans="1:23" x14ac:dyDescent="0.25">
      <c r="A14" s="1" t="s">
        <v>26</v>
      </c>
      <c r="B14" s="1"/>
      <c r="C14" s="1" t="s">
        <v>55</v>
      </c>
      <c r="D14" s="26">
        <v>960</v>
      </c>
      <c r="E14" t="s">
        <v>21</v>
      </c>
    </row>
    <row r="15" spans="1:23" x14ac:dyDescent="0.25">
      <c r="A15" s="1" t="s">
        <v>27</v>
      </c>
      <c r="B15" s="1"/>
      <c r="C15" s="1" t="s">
        <v>56</v>
      </c>
      <c r="D15" s="26">
        <v>4800</v>
      </c>
      <c r="E15" t="s">
        <v>21</v>
      </c>
    </row>
    <row r="16" spans="1:23" x14ac:dyDescent="0.25">
      <c r="A16" s="1" t="s">
        <v>45</v>
      </c>
      <c r="B16" s="1"/>
      <c r="C16" s="1" t="s">
        <v>0</v>
      </c>
      <c r="D16" s="26">
        <v>46</v>
      </c>
      <c r="E16" t="s">
        <v>21</v>
      </c>
    </row>
    <row r="17" spans="1:20" x14ac:dyDescent="0.25">
      <c r="A17" s="1" t="s">
        <v>44</v>
      </c>
      <c r="B17" s="1"/>
      <c r="C17" s="1" t="s">
        <v>1</v>
      </c>
      <c r="D17" s="26">
        <v>32</v>
      </c>
      <c r="E17" t="s">
        <v>21</v>
      </c>
    </row>
    <row r="18" spans="1:20" x14ac:dyDescent="0.25">
      <c r="A18" s="1" t="s">
        <v>48</v>
      </c>
      <c r="B18" s="1"/>
      <c r="C18" s="1" t="s">
        <v>2</v>
      </c>
      <c r="D18" s="26">
        <v>32</v>
      </c>
      <c r="E18" t="s">
        <v>21</v>
      </c>
    </row>
    <row r="19" spans="1:20" ht="15.6" x14ac:dyDescent="0.3">
      <c r="A19" s="1" t="s">
        <v>49</v>
      </c>
      <c r="B19" s="1"/>
      <c r="C19" s="1" t="s">
        <v>3</v>
      </c>
      <c r="D19" s="26">
        <v>16</v>
      </c>
      <c r="E19" t="s">
        <v>21</v>
      </c>
      <c r="H19" s="40" t="s">
        <v>75</v>
      </c>
    </row>
    <row r="20" spans="1:20" x14ac:dyDescent="0.25">
      <c r="A20" s="1" t="s">
        <v>46</v>
      </c>
      <c r="B20" s="1"/>
      <c r="C20" s="1" t="s">
        <v>4</v>
      </c>
      <c r="D20" s="28">
        <f>P_1_minQ-DELTA_P_minQ</f>
        <v>14</v>
      </c>
      <c r="E20" t="s">
        <v>41</v>
      </c>
      <c r="H20" s="22" t="s">
        <v>35</v>
      </c>
    </row>
    <row r="21" spans="1:20" ht="13.95" customHeight="1" x14ac:dyDescent="0.25">
      <c r="A21" s="1" t="s">
        <v>47</v>
      </c>
      <c r="B21" s="1"/>
      <c r="C21" s="1" t="s">
        <v>5</v>
      </c>
      <c r="D21" s="51">
        <f>P_1_maxQ-DELTA_P_maxQ</f>
        <v>16</v>
      </c>
      <c r="E21" t="s">
        <v>41</v>
      </c>
      <c r="H21" s="34" t="s">
        <v>36</v>
      </c>
    </row>
    <row r="22" spans="1:20" ht="13.95" customHeight="1" x14ac:dyDescent="0.25">
      <c r="A22" s="1" t="s">
        <v>53</v>
      </c>
      <c r="B22" s="1"/>
      <c r="C22" s="1" t="s">
        <v>6</v>
      </c>
      <c r="D22" s="51">
        <f>P_1_minQ-P_1_maxQ</f>
        <v>14</v>
      </c>
      <c r="E22" t="s">
        <v>41</v>
      </c>
      <c r="H22" s="34" t="s">
        <v>37</v>
      </c>
    </row>
    <row r="23" spans="1:20" x14ac:dyDescent="0.25">
      <c r="A23" s="1" t="s">
        <v>7</v>
      </c>
      <c r="B23" s="1"/>
      <c r="C23" s="1" t="s">
        <v>8</v>
      </c>
      <c r="D23" s="52">
        <f>dp_up/(Qmax^2-Qmin^2)</f>
        <v>6.3295717592592591E-7</v>
      </c>
      <c r="E23" t="s">
        <v>41</v>
      </c>
      <c r="H23" s="34" t="s">
        <v>94</v>
      </c>
    </row>
    <row r="24" spans="1:20" x14ac:dyDescent="0.25">
      <c r="A24" s="1" t="s">
        <v>54</v>
      </c>
      <c r="B24" s="1"/>
      <c r="C24" s="1" t="s">
        <v>9</v>
      </c>
      <c r="D24" s="51">
        <f>P_2_maxQ-P_2_minQ</f>
        <v>2</v>
      </c>
      <c r="E24" t="s">
        <v>41</v>
      </c>
      <c r="H24" s="34" t="s">
        <v>38</v>
      </c>
    </row>
    <row r="25" spans="1:20" x14ac:dyDescent="0.25">
      <c r="A25" s="1" t="s">
        <v>10</v>
      </c>
      <c r="B25" s="1"/>
      <c r="C25" s="1" t="s">
        <v>11</v>
      </c>
      <c r="D25" s="52">
        <f>dp_dn/(Qmax^2-Qmin^2)</f>
        <v>9.0422453703703699E-8</v>
      </c>
      <c r="E25" t="s">
        <v>41</v>
      </c>
      <c r="H25" s="34" t="s">
        <v>57</v>
      </c>
    </row>
    <row r="26" spans="1:20" x14ac:dyDescent="0.25">
      <c r="A26" s="3" t="s">
        <v>50</v>
      </c>
      <c r="B26" s="1"/>
      <c r="C26" s="4" t="s">
        <v>12</v>
      </c>
      <c r="D26" s="53">
        <f>R_up*Qmin^2</f>
        <v>0.58333333333333337</v>
      </c>
      <c r="E26" t="s">
        <v>41</v>
      </c>
      <c r="H26" s="34" t="s">
        <v>58</v>
      </c>
    </row>
    <row r="27" spans="1:20" x14ac:dyDescent="0.25">
      <c r="A27" s="3" t="s">
        <v>51</v>
      </c>
      <c r="B27" s="1"/>
      <c r="C27" s="4" t="s">
        <v>13</v>
      </c>
      <c r="D27" s="53">
        <f>R_dn*Qmin^2</f>
        <v>8.3333333333333329E-2</v>
      </c>
      <c r="E27" t="s">
        <v>41</v>
      </c>
      <c r="H27" s="34" t="s">
        <v>59</v>
      </c>
    </row>
    <row r="28" spans="1:20" x14ac:dyDescent="0.25">
      <c r="A28" s="1"/>
      <c r="B28" s="1"/>
      <c r="C28" s="1"/>
      <c r="D28" s="1"/>
      <c r="H28" s="6"/>
    </row>
    <row r="29" spans="1:20" ht="15.6" x14ac:dyDescent="0.3">
      <c r="A29" s="20" t="s">
        <v>72</v>
      </c>
      <c r="H29" s="6"/>
    </row>
    <row r="30" spans="1:20" ht="15.6" x14ac:dyDescent="0.3">
      <c r="A30" s="2" t="s">
        <v>83</v>
      </c>
      <c r="B30" s="1"/>
      <c r="C30" s="1" t="s">
        <v>14</v>
      </c>
      <c r="D30" s="30">
        <v>6151</v>
      </c>
      <c r="E30" t="s">
        <v>21</v>
      </c>
      <c r="H30" s="6"/>
      <c r="N30" s="41" t="s">
        <v>93</v>
      </c>
    </row>
    <row r="31" spans="1:20" x14ac:dyDescent="0.25">
      <c r="A31" s="1"/>
      <c r="B31" s="1"/>
      <c r="C31" s="1"/>
      <c r="D31" s="10"/>
      <c r="H31" s="6"/>
    </row>
    <row r="32" spans="1:20" ht="15.6" x14ac:dyDescent="0.25">
      <c r="A32" s="1" t="s">
        <v>15</v>
      </c>
      <c r="B32" s="1"/>
      <c r="C32" s="1" t="s">
        <v>16</v>
      </c>
      <c r="D32" s="24">
        <f>P_1_minQ-(Q_i^2*R_up)+dpup_minQ</f>
        <v>22.635524540653936</v>
      </c>
      <c r="E32" t="s">
        <v>40</v>
      </c>
      <c r="H32" s="35" t="s">
        <v>64</v>
      </c>
      <c r="T32" s="46" t="s">
        <v>78</v>
      </c>
    </row>
    <row r="33" spans="1:25" ht="15.6" x14ac:dyDescent="0.3">
      <c r="A33" s="1" t="s">
        <v>19</v>
      </c>
      <c r="B33" s="1"/>
      <c r="C33" s="1" t="s">
        <v>20</v>
      </c>
      <c r="D33" s="25">
        <f>P1_Qi-P2_Qi</f>
        <v>5.2977423321759254</v>
      </c>
      <c r="E33" t="s">
        <v>40</v>
      </c>
      <c r="H33" s="19" t="s">
        <v>39</v>
      </c>
      <c r="T33" s="47" t="s">
        <v>87</v>
      </c>
    </row>
    <row r="34" spans="1:25" x14ac:dyDescent="0.25">
      <c r="A34" s="1" t="s">
        <v>17</v>
      </c>
      <c r="C34" s="1" t="s">
        <v>18</v>
      </c>
      <c r="D34" s="24">
        <f>P_2_minQ+(Q_i^2*R_dn)-dpdn_minQ</f>
        <v>17.337782208478011</v>
      </c>
      <c r="E34" t="s">
        <v>40</v>
      </c>
      <c r="F34" s="32"/>
      <c r="H34" s="35" t="s">
        <v>65</v>
      </c>
    </row>
    <row r="35" spans="1:25" x14ac:dyDescent="0.25">
      <c r="A35" s="5"/>
      <c r="D35" s="11"/>
      <c r="U35" s="7"/>
      <c r="V35" s="7"/>
      <c r="W35" s="7"/>
      <c r="X35" s="7"/>
      <c r="Y35" s="7"/>
    </row>
    <row r="36" spans="1:25" ht="17.399999999999999" x14ac:dyDescent="0.3">
      <c r="B36" s="1"/>
      <c r="C36" s="1"/>
      <c r="D36" s="12"/>
      <c r="L36" s="14" t="s">
        <v>31</v>
      </c>
      <c r="U36" s="27"/>
      <c r="V36" s="48"/>
      <c r="W36" s="41"/>
    </row>
    <row r="37" spans="1:25" x14ac:dyDescent="0.25">
      <c r="L37" s="14" t="s">
        <v>43</v>
      </c>
    </row>
    <row r="38" spans="1:25" ht="17.399999999999999" x14ac:dyDescent="0.3">
      <c r="D38" s="9" t="s">
        <v>28</v>
      </c>
      <c r="L38" s="14" t="s">
        <v>42</v>
      </c>
    </row>
    <row r="39" spans="1:25" x14ac:dyDescent="0.25">
      <c r="A39" s="15" t="s">
        <v>32</v>
      </c>
      <c r="B39" s="16">
        <v>0</v>
      </c>
      <c r="C39" s="17">
        <v>0.1</v>
      </c>
      <c r="D39" s="17">
        <v>0.2</v>
      </c>
      <c r="E39" s="17">
        <v>0.3</v>
      </c>
      <c r="F39" s="17">
        <v>0.4</v>
      </c>
      <c r="G39" s="17">
        <v>0.5</v>
      </c>
      <c r="H39" s="17">
        <v>0.6</v>
      </c>
      <c r="I39" s="17">
        <v>0.7</v>
      </c>
      <c r="J39" s="17">
        <v>0.8</v>
      </c>
      <c r="K39" s="17">
        <v>0.9</v>
      </c>
      <c r="L39" s="17">
        <v>1</v>
      </c>
      <c r="U39" s="7"/>
      <c r="V39" s="7"/>
      <c r="W39" s="7"/>
      <c r="X39" s="7"/>
    </row>
    <row r="40" spans="1:25" x14ac:dyDescent="0.25">
      <c r="A40" s="15" t="s">
        <v>52</v>
      </c>
      <c r="B40" s="16">
        <f t="shared" ref="B40:K40" si="0">B39*$L40</f>
        <v>0</v>
      </c>
      <c r="C40" s="37">
        <f t="shared" si="0"/>
        <v>615.1</v>
      </c>
      <c r="D40" s="37">
        <f t="shared" si="0"/>
        <v>1230.2</v>
      </c>
      <c r="E40" s="37">
        <f t="shared" si="0"/>
        <v>1845.3</v>
      </c>
      <c r="F40" s="37">
        <f t="shared" si="0"/>
        <v>2460.4</v>
      </c>
      <c r="G40" s="37">
        <f t="shared" si="0"/>
        <v>3075.5</v>
      </c>
      <c r="H40" s="37">
        <f t="shared" si="0"/>
        <v>3690.6</v>
      </c>
      <c r="I40" s="37">
        <f t="shared" si="0"/>
        <v>4305.7</v>
      </c>
      <c r="J40" s="37">
        <f t="shared" si="0"/>
        <v>4920.8</v>
      </c>
      <c r="K40" s="37">
        <f t="shared" si="0"/>
        <v>5535.9000000000005</v>
      </c>
      <c r="L40" s="49">
        <f>Q_i</f>
        <v>6151</v>
      </c>
      <c r="U40" s="7"/>
      <c r="V40" s="7"/>
      <c r="W40" s="7"/>
      <c r="X40" s="7"/>
    </row>
    <row r="41" spans="1:25" x14ac:dyDescent="0.25">
      <c r="A41" s="15" t="s">
        <v>33</v>
      </c>
      <c r="B41" s="18"/>
      <c r="C41" s="33">
        <f t="shared" ref="C41:L41" si="1">P_1_minQ-(C40^2*R_up)+dpup_minQ</f>
        <v>46.343855245406544</v>
      </c>
      <c r="D41" s="33">
        <f t="shared" si="1"/>
        <v>45.625420981626156</v>
      </c>
      <c r="E41" s="33">
        <f t="shared" si="1"/>
        <v>44.428030541992193</v>
      </c>
      <c r="F41" s="33">
        <f t="shared" si="1"/>
        <v>42.751683926504633</v>
      </c>
      <c r="G41" s="33">
        <f t="shared" si="1"/>
        <v>40.59638113516349</v>
      </c>
      <c r="H41" s="33">
        <f t="shared" si="1"/>
        <v>37.962122167968751</v>
      </c>
      <c r="I41" s="33">
        <f t="shared" si="1"/>
        <v>34.848907024920429</v>
      </c>
      <c r="J41" s="33">
        <f t="shared" si="1"/>
        <v>31.256735706018517</v>
      </c>
      <c r="K41" s="33">
        <f t="shared" si="1"/>
        <v>27.185608211263016</v>
      </c>
      <c r="L41" s="33">
        <f t="shared" si="1"/>
        <v>22.635524540653936</v>
      </c>
    </row>
    <row r="42" spans="1:25" x14ac:dyDescent="0.25">
      <c r="A42" s="15" t="s">
        <v>34</v>
      </c>
      <c r="B42" s="18"/>
      <c r="C42" s="33">
        <f>C41-C43</f>
        <v>32.392977423321767</v>
      </c>
      <c r="D42" s="33">
        <f t="shared" ref="D42:L42" si="2">D41-D43</f>
        <v>31.571909693287036</v>
      </c>
      <c r="E42" s="33">
        <f t="shared" si="2"/>
        <v>30.203463476562504</v>
      </c>
      <c r="F42" s="33">
        <f t="shared" si="2"/>
        <v>28.287638773148153</v>
      </c>
      <c r="G42" s="33">
        <f t="shared" si="2"/>
        <v>25.824435583043989</v>
      </c>
      <c r="H42" s="33">
        <f t="shared" si="2"/>
        <v>22.813853906250003</v>
      </c>
      <c r="I42" s="33">
        <f t="shared" si="2"/>
        <v>19.255893742766204</v>
      </c>
      <c r="J42" s="33">
        <f t="shared" si="2"/>
        <v>15.15055509259259</v>
      </c>
      <c r="K42" s="33">
        <f t="shared" si="2"/>
        <v>10.49783795572916</v>
      </c>
      <c r="L42" s="33">
        <f t="shared" si="2"/>
        <v>5.2977423321759254</v>
      </c>
    </row>
    <row r="43" spans="1:25" x14ac:dyDescent="0.25">
      <c r="A43" s="36" t="s">
        <v>67</v>
      </c>
      <c r="B43" s="18"/>
      <c r="C43" s="39">
        <f t="shared" ref="C43:L43" si="3">P_2_minQ+(C40^2*R_dn)-dpdn_minQ</f>
        <v>13.950877822084779</v>
      </c>
      <c r="D43" s="39">
        <f t="shared" si="3"/>
        <v>14.05351128833912</v>
      </c>
      <c r="E43" s="39">
        <f t="shared" si="3"/>
        <v>14.224567065429687</v>
      </c>
      <c r="F43" s="39">
        <f t="shared" si="3"/>
        <v>14.464045153356482</v>
      </c>
      <c r="G43" s="39">
        <f t="shared" si="3"/>
        <v>14.771945552119501</v>
      </c>
      <c r="H43" s="39">
        <f t="shared" si="3"/>
        <v>15.14826826171875</v>
      </c>
      <c r="I43" s="39">
        <f t="shared" si="3"/>
        <v>15.593013282154224</v>
      </c>
      <c r="J43" s="39">
        <f t="shared" si="3"/>
        <v>16.106180613425927</v>
      </c>
      <c r="K43" s="39">
        <f t="shared" si="3"/>
        <v>16.687770255533856</v>
      </c>
      <c r="L43" s="39">
        <f t="shared" si="3"/>
        <v>17.337782208478011</v>
      </c>
    </row>
    <row r="44" spans="1:25" x14ac:dyDescent="0.25">
      <c r="A44" s="15" t="s">
        <v>70</v>
      </c>
      <c r="B44" s="16">
        <v>0</v>
      </c>
      <c r="C44" s="58">
        <v>0.22500000000000001</v>
      </c>
      <c r="D44" s="58">
        <v>0.33900000000000002</v>
      </c>
      <c r="E44" s="58">
        <v>0.42599999999999999</v>
      </c>
      <c r="F44" s="58">
        <v>0.505</v>
      </c>
      <c r="G44" s="58">
        <v>0.57599999999999996</v>
      </c>
      <c r="H44" s="58">
        <v>0.65200000000000002</v>
      </c>
      <c r="I44" s="58">
        <v>0.73099999999999998</v>
      </c>
      <c r="J44" s="58">
        <v>0.81299999999999994</v>
      </c>
      <c r="K44" s="58">
        <v>0.89900000000000002</v>
      </c>
      <c r="L44" s="58">
        <v>1</v>
      </c>
    </row>
    <row r="45" spans="1:25" x14ac:dyDescent="0.25">
      <c r="A45" s="50" t="s">
        <v>81</v>
      </c>
      <c r="B45" s="54">
        <f>Qmin/L40</f>
        <v>0.15607218338481549</v>
      </c>
      <c r="C45" s="54">
        <f t="shared" ref="C45:L45" si="4">$B$45</f>
        <v>0.15607218338481549</v>
      </c>
      <c r="D45" s="54">
        <f t="shared" si="4"/>
        <v>0.15607218338481549</v>
      </c>
      <c r="E45" s="54">
        <f t="shared" si="4"/>
        <v>0.15607218338481549</v>
      </c>
      <c r="F45" s="54">
        <f t="shared" si="4"/>
        <v>0.15607218338481549</v>
      </c>
      <c r="G45" s="54">
        <f t="shared" si="4"/>
        <v>0.15607218338481549</v>
      </c>
      <c r="H45" s="54">
        <f t="shared" si="4"/>
        <v>0.15607218338481549</v>
      </c>
      <c r="I45" s="54">
        <f t="shared" si="4"/>
        <v>0.15607218338481549</v>
      </c>
      <c r="J45" s="54">
        <f t="shared" si="4"/>
        <v>0.15607218338481549</v>
      </c>
      <c r="K45" s="54">
        <f t="shared" si="4"/>
        <v>0.15607218338481549</v>
      </c>
      <c r="L45" s="54">
        <f t="shared" si="4"/>
        <v>0.15607218338481549</v>
      </c>
    </row>
    <row r="46" spans="1:25" x14ac:dyDescent="0.25">
      <c r="A46" s="50" t="s">
        <v>82</v>
      </c>
      <c r="B46" s="54">
        <f>Qmax/L40</f>
        <v>0.78036091692407739</v>
      </c>
      <c r="C46" s="54">
        <f t="shared" ref="C46:L46" si="5">$B$46</f>
        <v>0.78036091692407739</v>
      </c>
      <c r="D46" s="54">
        <f t="shared" si="5"/>
        <v>0.78036091692407739</v>
      </c>
      <c r="E46" s="54">
        <f t="shared" si="5"/>
        <v>0.78036091692407739</v>
      </c>
      <c r="F46" s="54">
        <f t="shared" si="5"/>
        <v>0.78036091692407739</v>
      </c>
      <c r="G46" s="54">
        <f t="shared" si="5"/>
        <v>0.78036091692407739</v>
      </c>
      <c r="H46" s="54">
        <f t="shared" si="5"/>
        <v>0.78036091692407739</v>
      </c>
      <c r="I46" s="54">
        <f t="shared" si="5"/>
        <v>0.78036091692407739</v>
      </c>
      <c r="J46" s="54">
        <f t="shared" si="5"/>
        <v>0.78036091692407739</v>
      </c>
      <c r="K46" s="54">
        <f t="shared" si="5"/>
        <v>0.78036091692407739</v>
      </c>
      <c r="L46" s="54">
        <f t="shared" si="5"/>
        <v>0.78036091692407739</v>
      </c>
    </row>
    <row r="48" spans="1:25" x14ac:dyDescent="0.25">
      <c r="A48" t="s">
        <v>30</v>
      </c>
    </row>
    <row r="49" spans="1:17" x14ac:dyDescent="0.25">
      <c r="A49" t="s">
        <v>86</v>
      </c>
    </row>
    <row r="50" spans="1:17" x14ac:dyDescent="0.25">
      <c r="A50" s="23" t="s">
        <v>76</v>
      </c>
    </row>
    <row r="51" spans="1:17" x14ac:dyDescent="0.25">
      <c r="A51" t="s">
        <v>68</v>
      </c>
    </row>
    <row r="52" spans="1:17" x14ac:dyDescent="0.25">
      <c r="A52" t="s">
        <v>69</v>
      </c>
      <c r="N52" s="38"/>
    </row>
    <row r="53" spans="1:17" x14ac:dyDescent="0.25">
      <c r="A53" t="s">
        <v>66</v>
      </c>
    </row>
    <row r="54" spans="1:17" ht="21" x14ac:dyDescent="0.4">
      <c r="A54" s="23" t="s">
        <v>71</v>
      </c>
    </row>
    <row r="56" spans="1:17" x14ac:dyDescent="0.25">
      <c r="A56" s="6"/>
    </row>
    <row r="57" spans="1:17" ht="17.399999999999999" x14ac:dyDescent="0.3">
      <c r="D57" s="9" t="s">
        <v>29</v>
      </c>
    </row>
    <row r="58" spans="1:17" x14ac:dyDescent="0.25">
      <c r="A58" s="18" t="s">
        <v>88</v>
      </c>
      <c r="B58" s="28">
        <v>0</v>
      </c>
      <c r="C58" s="28">
        <f t="shared" ref="C58:L58" si="6">C44</f>
        <v>0.22500000000000001</v>
      </c>
      <c r="D58" s="28">
        <f t="shared" si="6"/>
        <v>0.33900000000000002</v>
      </c>
      <c r="E58" s="28">
        <f t="shared" si="6"/>
        <v>0.42599999999999999</v>
      </c>
      <c r="F58" s="28">
        <f t="shared" si="6"/>
        <v>0.505</v>
      </c>
      <c r="G58" s="28">
        <f t="shared" si="6"/>
        <v>0.57599999999999996</v>
      </c>
      <c r="H58" s="28">
        <f t="shared" si="6"/>
        <v>0.65200000000000002</v>
      </c>
      <c r="I58" s="28">
        <f t="shared" si="6"/>
        <v>0.73099999999999998</v>
      </c>
      <c r="J58" s="28">
        <f t="shared" si="6"/>
        <v>0.81299999999999994</v>
      </c>
      <c r="K58" s="28">
        <f t="shared" si="6"/>
        <v>0.89900000000000002</v>
      </c>
      <c r="L58" s="28">
        <f t="shared" si="6"/>
        <v>1</v>
      </c>
    </row>
    <row r="59" spans="1:17" x14ac:dyDescent="0.25">
      <c r="A59" s="44" t="s">
        <v>89</v>
      </c>
      <c r="B59" s="28">
        <f>B39/Qmax</f>
        <v>0</v>
      </c>
      <c r="C59" s="29">
        <f t="shared" ref="C59:L59" si="7">C40/Qmax</f>
        <v>0.12814583333333335</v>
      </c>
      <c r="D59" s="29">
        <f t="shared" si="7"/>
        <v>0.2562916666666667</v>
      </c>
      <c r="E59" s="29">
        <f t="shared" si="7"/>
        <v>0.38443749999999999</v>
      </c>
      <c r="F59" s="29">
        <f t="shared" si="7"/>
        <v>0.51258333333333339</v>
      </c>
      <c r="G59" s="29">
        <f t="shared" si="7"/>
        <v>0.64072916666666668</v>
      </c>
      <c r="H59" s="29">
        <f t="shared" si="7"/>
        <v>0.76887499999999998</v>
      </c>
      <c r="I59" s="29">
        <f t="shared" si="7"/>
        <v>0.89702083333333327</v>
      </c>
      <c r="J59" s="29">
        <f t="shared" si="7"/>
        <v>1.0251666666666668</v>
      </c>
      <c r="K59" s="29">
        <f t="shared" si="7"/>
        <v>1.1533125000000002</v>
      </c>
      <c r="L59" s="29">
        <f t="shared" si="7"/>
        <v>1.2814583333333334</v>
      </c>
      <c r="N59" s="29">
        <f>Qmin/Qmax</f>
        <v>0.2</v>
      </c>
      <c r="O59" s="29">
        <f>N59</f>
        <v>0.2</v>
      </c>
      <c r="P59" s="28">
        <v>1</v>
      </c>
      <c r="Q59" s="28">
        <v>1</v>
      </c>
    </row>
    <row r="60" spans="1:17" x14ac:dyDescent="0.25">
      <c r="A60" s="18" t="s">
        <v>90</v>
      </c>
      <c r="B60" s="18"/>
      <c r="C60" s="29">
        <f t="shared" ref="C60:K60" si="8">C64/C63</f>
        <v>0.7560226155358899</v>
      </c>
      <c r="D60" s="29">
        <f t="shared" si="8"/>
        <v>1.2750829187396351</v>
      </c>
      <c r="E60" s="29">
        <f t="shared" si="8"/>
        <v>1.5439257028112454</v>
      </c>
      <c r="F60" s="29">
        <f t="shared" si="8"/>
        <v>1.7086111111111117</v>
      </c>
      <c r="G60" s="29">
        <f t="shared" si="8"/>
        <v>1.743480725623582</v>
      </c>
      <c r="H60" s="29">
        <f t="shared" si="8"/>
        <v>1.6534946236559132</v>
      </c>
      <c r="I60" s="29">
        <f t="shared" si="8"/>
        <v>1.5918737060041424</v>
      </c>
      <c r="J60" s="29">
        <f t="shared" si="8"/>
        <v>1.525545634920636</v>
      </c>
      <c r="K60" s="29">
        <f t="shared" si="8"/>
        <v>1.3705436720142594</v>
      </c>
    </row>
    <row r="61" spans="1:17" x14ac:dyDescent="0.25">
      <c r="A61" s="43" t="s">
        <v>79</v>
      </c>
      <c r="N61" s="28">
        <v>0</v>
      </c>
      <c r="O61" s="28">
        <v>4</v>
      </c>
    </row>
    <row r="62" spans="1:17" x14ac:dyDescent="0.25">
      <c r="A62" s="45" t="s">
        <v>80</v>
      </c>
      <c r="P62" s="28">
        <v>0</v>
      </c>
      <c r="Q62" s="28">
        <v>4</v>
      </c>
    </row>
    <row r="63" spans="1:17" x14ac:dyDescent="0.25">
      <c r="A63" s="18" t="s">
        <v>91</v>
      </c>
      <c r="B63" s="18"/>
      <c r="C63" s="29">
        <f t="shared" ref="C63:K63" si="9">D58-B58</f>
        <v>0.33900000000000002</v>
      </c>
      <c r="D63" s="29">
        <f t="shared" si="9"/>
        <v>0.20099999999999998</v>
      </c>
      <c r="E63" s="29">
        <f t="shared" si="9"/>
        <v>0.16599999999999998</v>
      </c>
      <c r="F63" s="29">
        <f t="shared" si="9"/>
        <v>0.14999999999999997</v>
      </c>
      <c r="G63" s="29">
        <f t="shared" si="9"/>
        <v>0.14700000000000002</v>
      </c>
      <c r="H63" s="29">
        <f t="shared" si="9"/>
        <v>0.15500000000000003</v>
      </c>
      <c r="I63" s="29">
        <f t="shared" si="9"/>
        <v>0.16099999999999992</v>
      </c>
      <c r="J63" s="29">
        <f t="shared" si="9"/>
        <v>0.16800000000000004</v>
      </c>
      <c r="K63" s="56">
        <f t="shared" si="9"/>
        <v>0.18700000000000006</v>
      </c>
      <c r="L63" s="57"/>
      <c r="Q63" s="7"/>
    </row>
    <row r="64" spans="1:17" x14ac:dyDescent="0.25">
      <c r="A64" s="18" t="s">
        <v>92</v>
      </c>
      <c r="B64" s="18"/>
      <c r="C64" s="29">
        <f t="shared" ref="C64:K64" si="10">D59-B59</f>
        <v>0.2562916666666667</v>
      </c>
      <c r="D64" s="29">
        <f t="shared" si="10"/>
        <v>0.25629166666666664</v>
      </c>
      <c r="E64" s="29">
        <f t="shared" si="10"/>
        <v>0.2562916666666667</v>
      </c>
      <c r="F64" s="29">
        <f t="shared" si="10"/>
        <v>0.2562916666666667</v>
      </c>
      <c r="G64" s="29">
        <f t="shared" si="10"/>
        <v>0.25629166666666658</v>
      </c>
      <c r="H64" s="29">
        <f t="shared" si="10"/>
        <v>0.25629166666666658</v>
      </c>
      <c r="I64" s="29">
        <f t="shared" si="10"/>
        <v>0.25629166666666681</v>
      </c>
      <c r="J64" s="29">
        <f t="shared" si="10"/>
        <v>0.25629166666666692</v>
      </c>
      <c r="K64" s="56">
        <f t="shared" si="10"/>
        <v>0.25629166666666658</v>
      </c>
      <c r="L64" s="55"/>
    </row>
    <row r="65" spans="1:12" x14ac:dyDescent="0.25">
      <c r="L65" s="57"/>
    </row>
    <row r="66" spans="1:12" ht="13.8" customHeight="1" x14ac:dyDescent="0.25"/>
    <row r="67" spans="1:12" ht="14.4" x14ac:dyDescent="0.25">
      <c r="A67" s="8"/>
    </row>
    <row r="68" spans="1:12" ht="14.4" x14ac:dyDescent="0.25">
      <c r="A68" s="8"/>
    </row>
    <row r="75" spans="1:12" ht="15.6" x14ac:dyDescent="0.3">
      <c r="D75" s="41"/>
    </row>
    <row r="76" spans="1:12" ht="15.6" x14ac:dyDescent="0.3">
      <c r="D76" s="41"/>
    </row>
    <row r="77" spans="1:12" ht="15.6" x14ac:dyDescent="0.3">
      <c r="D77" s="41"/>
    </row>
    <row r="78" spans="1:12" ht="14.4" customHeight="1" x14ac:dyDescent="0.25"/>
    <row r="79" spans="1:12" ht="14.4" customHeight="1" x14ac:dyDescent="0.4">
      <c r="B79" s="21"/>
    </row>
    <row r="82" spans="15:18" x14ac:dyDescent="0.25">
      <c r="R82" s="7"/>
    </row>
    <row r="83" spans="15:18" x14ac:dyDescent="0.25">
      <c r="R83" s="7"/>
    </row>
    <row r="89" spans="15:18" x14ac:dyDescent="0.25">
      <c r="R89" s="7"/>
    </row>
    <row r="90" spans="15:18" x14ac:dyDescent="0.25">
      <c r="R90" s="7"/>
    </row>
    <row r="92" spans="15:18" x14ac:dyDescent="0.25">
      <c r="Q92" s="7"/>
    </row>
    <row r="93" spans="15:18" x14ac:dyDescent="0.25">
      <c r="Q93" s="7"/>
    </row>
    <row r="94" spans="15:18" x14ac:dyDescent="0.25">
      <c r="Q94" s="7"/>
    </row>
    <row r="95" spans="15:18" x14ac:dyDescent="0.25">
      <c r="O95" s="7"/>
      <c r="Q95" s="7"/>
    </row>
    <row r="96" spans="15:18" x14ac:dyDescent="0.25">
      <c r="O96" s="7"/>
    </row>
    <row r="98" spans="1:18" x14ac:dyDescent="0.25">
      <c r="A98" s="6"/>
      <c r="O98" s="7"/>
    </row>
    <row r="99" spans="1:18" ht="17.399999999999999" x14ac:dyDescent="0.25">
      <c r="O99" s="7"/>
      <c r="R99" s="13"/>
    </row>
    <row r="100" spans="1:18" x14ac:dyDescent="0.25">
      <c r="O100" s="7"/>
    </row>
    <row r="101" spans="1:18" x14ac:dyDescent="0.25">
      <c r="O101" s="7"/>
    </row>
    <row r="102" spans="1:18" x14ac:dyDescent="0.25">
      <c r="H102" s="7"/>
      <c r="I102" s="7"/>
      <c r="J102" s="7"/>
      <c r="K102" s="7"/>
      <c r="L102" s="7"/>
      <c r="M102" s="7"/>
      <c r="O102" s="7"/>
      <c r="P102" s="7"/>
    </row>
    <row r="103" spans="1:18" x14ac:dyDescent="0.25">
      <c r="H103" s="7"/>
      <c r="I103" s="7"/>
      <c r="J103" s="7"/>
      <c r="K103" s="7"/>
      <c r="L103" s="7"/>
      <c r="M103" s="7"/>
      <c r="O103" s="7"/>
      <c r="P103" s="7"/>
    </row>
    <row r="104" spans="1:18" ht="14.4" x14ac:dyDescent="0.25">
      <c r="A104" s="8"/>
      <c r="O104" s="7"/>
      <c r="P104" s="7"/>
    </row>
    <row r="105" spans="1:18" ht="14.4" x14ac:dyDescent="0.25">
      <c r="A105" s="8"/>
      <c r="O105" s="7"/>
    </row>
    <row r="106" spans="1:18" x14ac:dyDescent="0.25">
      <c r="O106" s="7"/>
    </row>
    <row r="107" spans="1:18" ht="14.4" x14ac:dyDescent="0.25">
      <c r="A107" s="8"/>
      <c r="O107" s="7"/>
    </row>
    <row r="108" spans="1:18" ht="14.4" x14ac:dyDescent="0.25">
      <c r="A108" s="8"/>
    </row>
    <row r="109" spans="1:18" ht="14.4" x14ac:dyDescent="0.25">
      <c r="A109" s="8"/>
    </row>
    <row r="110" spans="1:18" ht="14.4" x14ac:dyDescent="0.25">
      <c r="A110" s="8"/>
    </row>
    <row r="111" spans="1:18" ht="14.4" x14ac:dyDescent="0.25">
      <c r="A111" s="8"/>
    </row>
    <row r="112" spans="1:18" ht="14.4" x14ac:dyDescent="0.25">
      <c r="A112" s="8"/>
    </row>
  </sheetData>
  <sheetProtection sheet="1" objects="1" scenarios="1"/>
  <mergeCells count="12">
    <mergeCell ref="N2:W2"/>
    <mergeCell ref="L2:M2"/>
    <mergeCell ref="B10:E10"/>
    <mergeCell ref="B1:I1"/>
    <mergeCell ref="B7:E7"/>
    <mergeCell ref="B8:E8"/>
    <mergeCell ref="B6:E6"/>
    <mergeCell ref="B9:E9"/>
    <mergeCell ref="B5:E5"/>
    <mergeCell ref="B4:E4"/>
    <mergeCell ref="F6:H6"/>
    <mergeCell ref="B2:I2"/>
  </mergeCells>
  <printOptions headings="1"/>
  <pageMargins left="0.7" right="0.7" top="0.75" bottom="0.75" header="0.3" footer="0.3"/>
  <pageSetup scale="40" orientation="landscape" horizontalDpi="4294967293"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8CBBB-D337-480B-96F0-A1DA173541B7}">
  <sheetPr>
    <pageSetUpPr fitToPage="1"/>
  </sheetPr>
  <dimension ref="A1"/>
  <sheetViews>
    <sheetView showGridLines="0" showRowColHeaders="0" workbookViewId="0">
      <selection activeCell="J12" sqref="J12"/>
    </sheetView>
  </sheetViews>
  <sheetFormatPr defaultRowHeight="13.8" x14ac:dyDescent="0.25"/>
  <sheetData/>
  <sheetProtection sheet="1" objects="1" scenarios="1"/>
  <pageMargins left="0.7" right="0.7" top="0.75" bottom="0.75" header="0.3" footer="0.3"/>
  <pageSetup scale="78" fitToHeight="0"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656FD-55B4-4EA5-B3A0-CEF593B8B6BC}">
  <dimension ref="B13:F19"/>
  <sheetViews>
    <sheetView workbookViewId="0">
      <selection activeCell="H5" sqref="H5"/>
    </sheetView>
  </sheetViews>
  <sheetFormatPr defaultRowHeight="13.8" x14ac:dyDescent="0.25"/>
  <sheetData>
    <row r="13" spans="2:6" x14ac:dyDescent="0.25">
      <c r="B13" t="s">
        <v>98</v>
      </c>
      <c r="F13" t="s">
        <v>102</v>
      </c>
    </row>
    <row r="14" spans="2:6" x14ac:dyDescent="0.25">
      <c r="B14" t="s">
        <v>99</v>
      </c>
      <c r="F14" t="s">
        <v>103</v>
      </c>
    </row>
    <row r="16" spans="2:6" x14ac:dyDescent="0.25">
      <c r="B16" t="s">
        <v>100</v>
      </c>
      <c r="F16" t="s">
        <v>100</v>
      </c>
    </row>
    <row r="17" spans="2:6" x14ac:dyDescent="0.25">
      <c r="B17" s="59" t="s">
        <v>101</v>
      </c>
      <c r="F17" t="s">
        <v>104</v>
      </c>
    </row>
    <row r="19" spans="2:6" ht="17.399999999999999" x14ac:dyDescent="0.3">
      <c r="B19" s="9" t="s">
        <v>105</v>
      </c>
    </row>
  </sheetData>
  <pageMargins left="0.7" right="0.7" top="0.75" bottom="0.75" header="0.3" footer="0.3"/>
  <pageSetup orientation="portrait" horizontalDpi="4294967293" verticalDpi="0" r:id="rId1"/>
  <drawing r:id="rId2"/>
  <legacyDrawing r:id="rId3"/>
  <oleObjects>
    <mc:AlternateContent xmlns:mc="http://schemas.openxmlformats.org/markup-compatibility/2006">
      <mc:Choice Requires="x14">
        <oleObject progId="Acrobat Document" dvAspect="DVASPECT_ICON" shapeId="4097" r:id="rId4">
          <objectPr defaultSize="0" autoPict="0" r:id="rId5">
            <anchor moveWithCells="1">
              <from>
                <xdr:col>1</xdr:col>
                <xdr:colOff>7620</xdr:colOff>
                <xdr:row>1</xdr:row>
                <xdr:rowOff>7620</xdr:rowOff>
              </from>
              <to>
                <xdr:col>3</xdr:col>
                <xdr:colOff>655320</xdr:colOff>
                <xdr:row>10</xdr:row>
                <xdr:rowOff>152400</xdr:rowOff>
              </to>
            </anchor>
          </objectPr>
        </oleObject>
      </mc:Choice>
      <mc:Fallback>
        <oleObject progId="Acrobat Document" dvAspect="DVASPECT_ICON" shapeId="4097" r:id="rId4"/>
      </mc:Fallback>
    </mc:AlternateContent>
    <mc:AlternateContent xmlns:mc="http://schemas.openxmlformats.org/markup-compatibility/2006">
      <mc:Choice Requires="x14">
        <oleObject progId="Acrobat Document" dvAspect="DVASPECT_ICON" shapeId="4098" r:id="rId6">
          <objectPr defaultSize="0" autoPict="0" r:id="rId7">
            <anchor moveWithCells="1">
              <from>
                <xdr:col>5</xdr:col>
                <xdr:colOff>38100</xdr:colOff>
                <xdr:row>0</xdr:row>
                <xdr:rowOff>167640</xdr:rowOff>
              </from>
              <to>
                <xdr:col>8</xdr:col>
                <xdr:colOff>30480</xdr:colOff>
                <xdr:row>10</xdr:row>
                <xdr:rowOff>152400</xdr:rowOff>
              </to>
            </anchor>
          </objectPr>
        </oleObject>
      </mc:Choice>
      <mc:Fallback>
        <oleObject progId="Acrobat Document" dvAspect="DVASPECT_ICON" shapeId="4098"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276F3-32EA-492C-BB65-7070905F1041}">
  <dimension ref="A1"/>
  <sheetViews>
    <sheetView workbookViewId="0"/>
  </sheetViews>
  <sheetFormatPr defaultRowHeight="13.8"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21</vt:i4>
      </vt:variant>
    </vt:vector>
  </HeadingPairs>
  <TitlesOfParts>
    <vt:vector size="25" baseType="lpstr">
      <vt:lpstr>Flow, Gain</vt:lpstr>
      <vt:lpstr>Read Me</vt:lpstr>
      <vt:lpstr>Reference Articles</vt:lpstr>
      <vt:lpstr>Sheet2</vt:lpstr>
      <vt:lpstr>C_h</vt:lpstr>
      <vt:lpstr>DELTA_P_maxQ</vt:lpstr>
      <vt:lpstr>DELTA_P_minQ</vt:lpstr>
      <vt:lpstr>DELTA_P_Qi</vt:lpstr>
      <vt:lpstr>dp_dn</vt:lpstr>
      <vt:lpstr>dp_up</vt:lpstr>
      <vt:lpstr>dpdn_minQ</vt:lpstr>
      <vt:lpstr>dpup_minQ</vt:lpstr>
      <vt:lpstr>P_1_maxQ</vt:lpstr>
      <vt:lpstr>P_1_minQ</vt:lpstr>
      <vt:lpstr>P_2_maxQ</vt:lpstr>
      <vt:lpstr>P_2_minQ</vt:lpstr>
      <vt:lpstr>P1_Qi</vt:lpstr>
      <vt:lpstr>P2_Qi</vt:lpstr>
      <vt:lpstr>'Flow, Gain'!Print_Area</vt:lpstr>
      <vt:lpstr>'Read Me'!Print_Area</vt:lpstr>
      <vt:lpstr>Q_i</vt:lpstr>
      <vt:lpstr>Qmax</vt:lpstr>
      <vt:lpstr>Qmin</vt:lpstr>
      <vt:lpstr>R_dn</vt:lpstr>
      <vt:lpstr>R_up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Monsen</dc:creator>
  <cp:lastModifiedBy>Jon Monsen</cp:lastModifiedBy>
  <cp:lastPrinted>2021-09-05T02:36:17Z</cp:lastPrinted>
  <dcterms:created xsi:type="dcterms:W3CDTF">2020-10-28T19:22:15Z</dcterms:created>
  <dcterms:modified xsi:type="dcterms:W3CDTF">2021-10-11T02:59:54Z</dcterms:modified>
</cp:coreProperties>
</file>